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Cash-Flow-DATA" sheetId="1" r:id="rId1"/>
  </sheets>
  <externalReferences>
    <externalReference r:id="rId2"/>
    <externalReference r:id="rId3"/>
  </externalReferences>
  <definedNames>
    <definedName name="Date" localSheetId="0">#REF!</definedName>
    <definedName name="Date">[1]list!$B$712:$B$723</definedName>
    <definedName name="EBK_DEIN" localSheetId="0">[1]list!$B$11:$B$275</definedName>
    <definedName name="EBK_DEIN">[1]list!$B$11:$B$275</definedName>
    <definedName name="EBK_DEIN2" localSheetId="0">[1]list!$B$11:$C$275</definedName>
    <definedName name="EBK_DEIN2">[1]list!$B$11:$C$275</definedName>
    <definedName name="OP_LIST" localSheetId="0">[1]list!$A$281:$A$304</definedName>
    <definedName name="OP_LIST">[1]list!$A$281:$A$304</definedName>
    <definedName name="OP_LIST2" localSheetId="0">[1]list!$A$281:$B$304</definedName>
    <definedName name="OP_LIST2">[1]list!$A$281:$B$304</definedName>
    <definedName name="PRBK" localSheetId="0">[1]list!$A$310:$B$709</definedName>
    <definedName name="PRBK">[1]list!$A$310:$B$709</definedName>
    <definedName name="_xlnm.Print_Area" localSheetId="0">'Cash-Flow-DATA'!$B$1:$N$132</definedName>
    <definedName name="_xlnm.Print_Titles" localSheetId="0">'Cash-Flow-DATA'!$8:$10</definedName>
    <definedName name="SMETKA" localSheetId="0">[1]list!$A$2:$C$7</definedName>
    <definedName name="SMETKA">[1]list!$A$2:$C$7</definedName>
    <definedName name="zad" localSheetId="0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2" i="1"/>
  <c r="F2"/>
  <c r="G2"/>
  <c r="I2"/>
  <c r="L2"/>
  <c r="P2"/>
  <c r="Q2"/>
  <c r="T2"/>
  <c r="L4"/>
  <c r="F9" s="1"/>
  <c r="Q4"/>
  <c r="L6"/>
  <c r="L9" s="1"/>
  <c r="P6"/>
  <c r="S6"/>
  <c r="G9"/>
  <c r="J9"/>
  <c r="N9"/>
  <c r="Q9"/>
  <c r="I13"/>
  <c r="J13"/>
  <c r="L13"/>
  <c r="P13"/>
  <c r="F13" s="1"/>
  <c r="Q13"/>
  <c r="G13" s="1"/>
  <c r="I14"/>
  <c r="J14"/>
  <c r="L14"/>
  <c r="P14"/>
  <c r="F14" s="1"/>
  <c r="Q14"/>
  <c r="G14" s="1"/>
  <c r="N14" s="1"/>
  <c r="I15"/>
  <c r="J15"/>
  <c r="L15"/>
  <c r="P15"/>
  <c r="F15" s="1"/>
  <c r="Q15"/>
  <c r="G15" s="1"/>
  <c r="N15" s="1"/>
  <c r="I16"/>
  <c r="J16"/>
  <c r="L16"/>
  <c r="P16"/>
  <c r="F16" s="1"/>
  <c r="Q16"/>
  <c r="G16" s="1"/>
  <c r="N16" s="1"/>
  <c r="I17"/>
  <c r="J17"/>
  <c r="L17"/>
  <c r="P17"/>
  <c r="F17" s="1"/>
  <c r="Q17"/>
  <c r="G17" s="1"/>
  <c r="N17" s="1"/>
  <c r="I18"/>
  <c r="J18"/>
  <c r="L18"/>
  <c r="P18"/>
  <c r="F18" s="1"/>
  <c r="Q18"/>
  <c r="G18" s="1"/>
  <c r="N18" s="1"/>
  <c r="I19"/>
  <c r="J19"/>
  <c r="L19"/>
  <c r="P19"/>
  <c r="F19" s="1"/>
  <c r="Q19"/>
  <c r="G19" s="1"/>
  <c r="N19" s="1"/>
  <c r="I20"/>
  <c r="J20"/>
  <c r="L20"/>
  <c r="P20"/>
  <c r="F20" s="1"/>
  <c r="Q20"/>
  <c r="G20" s="1"/>
  <c r="N20" s="1"/>
  <c r="I21"/>
  <c r="J21"/>
  <c r="L21"/>
  <c r="P21"/>
  <c r="F21" s="1"/>
  <c r="Q21"/>
  <c r="G21" s="1"/>
  <c r="N21" s="1"/>
  <c r="I22"/>
  <c r="J22"/>
  <c r="L22"/>
  <c r="P22"/>
  <c r="Q22"/>
  <c r="I24"/>
  <c r="J24"/>
  <c r="L24"/>
  <c r="P24"/>
  <c r="F24" s="1"/>
  <c r="Q24"/>
  <c r="G24" s="1"/>
  <c r="I25"/>
  <c r="J25"/>
  <c r="L25"/>
  <c r="P25"/>
  <c r="F25" s="1"/>
  <c r="Q25"/>
  <c r="G25" s="1"/>
  <c r="N25" s="1"/>
  <c r="I26"/>
  <c r="J26"/>
  <c r="L26"/>
  <c r="P26"/>
  <c r="F26" s="1"/>
  <c r="Q26"/>
  <c r="G26" s="1"/>
  <c r="N26" s="1"/>
  <c r="I27"/>
  <c r="J27"/>
  <c r="L27"/>
  <c r="P27"/>
  <c r="Q27"/>
  <c r="I34"/>
  <c r="J34"/>
  <c r="L34"/>
  <c r="P34"/>
  <c r="F34" s="1"/>
  <c r="Q34"/>
  <c r="G34" s="1"/>
  <c r="N34" s="1"/>
  <c r="I35"/>
  <c r="J35"/>
  <c r="L35"/>
  <c r="P35"/>
  <c r="F35" s="1"/>
  <c r="Q35"/>
  <c r="G35" s="1"/>
  <c r="N35" s="1"/>
  <c r="I36"/>
  <c r="J36"/>
  <c r="L36"/>
  <c r="P36"/>
  <c r="F36" s="1"/>
  <c r="Q36"/>
  <c r="G36" s="1"/>
  <c r="N36" s="1"/>
  <c r="I37"/>
  <c r="J37"/>
  <c r="L37"/>
  <c r="P37"/>
  <c r="F37" s="1"/>
  <c r="Q37"/>
  <c r="G37" s="1"/>
  <c r="N37" s="1"/>
  <c r="I39"/>
  <c r="J39"/>
  <c r="L39"/>
  <c r="P39"/>
  <c r="F39" s="1"/>
  <c r="Q39"/>
  <c r="G39" s="1"/>
  <c r="N39" s="1"/>
  <c r="I41"/>
  <c r="J41"/>
  <c r="L41"/>
  <c r="P41"/>
  <c r="F41" s="1"/>
  <c r="Q41"/>
  <c r="G41" s="1"/>
  <c r="I42"/>
  <c r="J42"/>
  <c r="L42"/>
  <c r="P42"/>
  <c r="F42" s="1"/>
  <c r="Q42"/>
  <c r="G42" s="1"/>
  <c r="N42" s="1"/>
  <c r="I43"/>
  <c r="J43"/>
  <c r="L43"/>
  <c r="P43"/>
  <c r="F43" s="1"/>
  <c r="Q43"/>
  <c r="G43" s="1"/>
  <c r="N43" s="1"/>
  <c r="I44"/>
  <c r="J44"/>
  <c r="L44"/>
  <c r="P44"/>
  <c r="F44" s="1"/>
  <c r="Q44"/>
  <c r="G44" s="1"/>
  <c r="N44" s="1"/>
  <c r="I45"/>
  <c r="J45"/>
  <c r="L45"/>
  <c r="P45"/>
  <c r="Q45"/>
  <c r="I47"/>
  <c r="J47"/>
  <c r="L47"/>
  <c r="P47"/>
  <c r="Q47"/>
  <c r="I50"/>
  <c r="J50"/>
  <c r="L50"/>
  <c r="P50"/>
  <c r="F50" s="1"/>
  <c r="Q50"/>
  <c r="Q55" s="1"/>
  <c r="Q76" s="1"/>
  <c r="Q82" s="1"/>
  <c r="I51"/>
  <c r="J51"/>
  <c r="L51"/>
  <c r="P51"/>
  <c r="F51" s="1"/>
  <c r="Q51"/>
  <c r="G51" s="1"/>
  <c r="N51" s="1"/>
  <c r="I52"/>
  <c r="J52"/>
  <c r="L52"/>
  <c r="P52"/>
  <c r="F52" s="1"/>
  <c r="Q52"/>
  <c r="G52" s="1"/>
  <c r="N52" s="1"/>
  <c r="I53"/>
  <c r="J53"/>
  <c r="L53"/>
  <c r="P53"/>
  <c r="F53" s="1"/>
  <c r="Q53"/>
  <c r="G53" s="1"/>
  <c r="N53" s="1"/>
  <c r="I54"/>
  <c r="J54"/>
  <c r="L54"/>
  <c r="P54"/>
  <c r="F54" s="1"/>
  <c r="Q54"/>
  <c r="G54" s="1"/>
  <c r="N54" s="1"/>
  <c r="I55"/>
  <c r="J55"/>
  <c r="L55"/>
  <c r="P55"/>
  <c r="I57"/>
  <c r="J57"/>
  <c r="L57"/>
  <c r="P57"/>
  <c r="F57" s="1"/>
  <c r="Q57"/>
  <c r="G57" s="1"/>
  <c r="I58"/>
  <c r="J58"/>
  <c r="L58"/>
  <c r="P58"/>
  <c r="F58" s="1"/>
  <c r="Q58"/>
  <c r="G58" s="1"/>
  <c r="N58" s="1"/>
  <c r="I59"/>
  <c r="J59"/>
  <c r="L59"/>
  <c r="P59"/>
  <c r="F59" s="1"/>
  <c r="Q59"/>
  <c r="G59" s="1"/>
  <c r="N59" s="1"/>
  <c r="I60"/>
  <c r="J60"/>
  <c r="L60"/>
  <c r="P60"/>
  <c r="F60" s="1"/>
  <c r="Q60"/>
  <c r="G60" s="1"/>
  <c r="N60" s="1"/>
  <c r="I61"/>
  <c r="J61"/>
  <c r="L61"/>
  <c r="P61"/>
  <c r="F61" s="1"/>
  <c r="Q61"/>
  <c r="G61" s="1"/>
  <c r="N61" s="1"/>
  <c r="I62"/>
  <c r="J62"/>
  <c r="L62"/>
  <c r="P62"/>
  <c r="Q62"/>
  <c r="I64"/>
  <c r="J64"/>
  <c r="L64"/>
  <c r="P64"/>
  <c r="F64" s="1"/>
  <c r="Q64"/>
  <c r="G64" s="1"/>
  <c r="I65"/>
  <c r="J65"/>
  <c r="L65"/>
  <c r="P65"/>
  <c r="F65" s="1"/>
  <c r="Q65"/>
  <c r="G65" s="1"/>
  <c r="N65" s="1"/>
  <c r="I66"/>
  <c r="J66"/>
  <c r="L66"/>
  <c r="P66"/>
  <c r="Q66"/>
  <c r="I68"/>
  <c r="J68"/>
  <c r="L68"/>
  <c r="P68"/>
  <c r="F68" s="1"/>
  <c r="F70" s="1"/>
  <c r="Q68"/>
  <c r="G68" s="1"/>
  <c r="I69"/>
  <c r="J69"/>
  <c r="L69"/>
  <c r="P69"/>
  <c r="F69" s="1"/>
  <c r="Q69"/>
  <c r="G69" s="1"/>
  <c r="N69" s="1"/>
  <c r="I70"/>
  <c r="J70"/>
  <c r="L70"/>
  <c r="P70"/>
  <c r="Q70"/>
  <c r="I72"/>
  <c r="J72"/>
  <c r="L72"/>
  <c r="P72"/>
  <c r="F72" s="1"/>
  <c r="Q72"/>
  <c r="G72" s="1"/>
  <c r="I73"/>
  <c r="J73"/>
  <c r="L73"/>
  <c r="P73"/>
  <c r="F73" s="1"/>
  <c r="Q73"/>
  <c r="G73" s="1"/>
  <c r="N73" s="1"/>
  <c r="I74"/>
  <c r="J74"/>
  <c r="L74"/>
  <c r="P74"/>
  <c r="Q74"/>
  <c r="I76"/>
  <c r="J76"/>
  <c r="J82" s="1"/>
  <c r="L76"/>
  <c r="P76"/>
  <c r="I78"/>
  <c r="J78"/>
  <c r="L78"/>
  <c r="P78"/>
  <c r="F78" s="1"/>
  <c r="F80" s="1"/>
  <c r="Q78"/>
  <c r="G78" s="1"/>
  <c r="I79"/>
  <c r="J79"/>
  <c r="L79"/>
  <c r="P79"/>
  <c r="F79" s="1"/>
  <c r="Q79"/>
  <c r="G79" s="1"/>
  <c r="N79" s="1"/>
  <c r="I80"/>
  <c r="J80"/>
  <c r="L80"/>
  <c r="P80"/>
  <c r="Q80"/>
  <c r="I82"/>
  <c r="L82"/>
  <c r="P82"/>
  <c r="I86"/>
  <c r="J86"/>
  <c r="L86"/>
  <c r="P86"/>
  <c r="F86" s="1"/>
  <c r="F88" s="1"/>
  <c r="Q86"/>
  <c r="G86" s="1"/>
  <c r="I87"/>
  <c r="J87"/>
  <c r="L87"/>
  <c r="P87"/>
  <c r="F87" s="1"/>
  <c r="Q87"/>
  <c r="G87" s="1"/>
  <c r="N87" s="1"/>
  <c r="I88"/>
  <c r="J88"/>
  <c r="L88"/>
  <c r="P88"/>
  <c r="Q88"/>
  <c r="I90"/>
  <c r="J90"/>
  <c r="L90"/>
  <c r="P90"/>
  <c r="F90" s="1"/>
  <c r="Q90"/>
  <c r="G90" s="1"/>
  <c r="I91"/>
  <c r="J91"/>
  <c r="L91"/>
  <c r="P91"/>
  <c r="F91" s="1"/>
  <c r="Q91"/>
  <c r="G91" s="1"/>
  <c r="N91" s="1"/>
  <c r="I92"/>
  <c r="J92"/>
  <c r="L92"/>
  <c r="P92"/>
  <c r="F92" s="1"/>
  <c r="Q92"/>
  <c r="G92" s="1"/>
  <c r="N92" s="1"/>
  <c r="I93"/>
  <c r="J93"/>
  <c r="L93"/>
  <c r="P93"/>
  <c r="F93" s="1"/>
  <c r="Q93"/>
  <c r="G93" s="1"/>
  <c r="N93" s="1"/>
  <c r="I94"/>
  <c r="J94"/>
  <c r="L94"/>
  <c r="P94"/>
  <c r="Q94"/>
  <c r="I96"/>
  <c r="J96"/>
  <c r="L96"/>
  <c r="P96"/>
  <c r="F96" s="1"/>
  <c r="F98" s="1"/>
  <c r="Q96"/>
  <c r="G96" s="1"/>
  <c r="I97"/>
  <c r="J97"/>
  <c r="L97"/>
  <c r="P97"/>
  <c r="F97" s="1"/>
  <c r="Q97"/>
  <c r="G97" s="1"/>
  <c r="N97" s="1"/>
  <c r="I98"/>
  <c r="J98"/>
  <c r="L98"/>
  <c r="P98"/>
  <c r="Q98"/>
  <c r="I100"/>
  <c r="J100"/>
  <c r="J83" s="1"/>
  <c r="L100"/>
  <c r="P100"/>
  <c r="Q100"/>
  <c r="Q83" s="1"/>
  <c r="Q138" s="1"/>
  <c r="Q135" s="1"/>
  <c r="I103"/>
  <c r="J103"/>
  <c r="L103"/>
  <c r="P103"/>
  <c r="F103" s="1"/>
  <c r="F105" s="1"/>
  <c r="Q103"/>
  <c r="G103" s="1"/>
  <c r="I104"/>
  <c r="J104"/>
  <c r="L104"/>
  <c r="P104"/>
  <c r="F104" s="1"/>
  <c r="Q104"/>
  <c r="G104" s="1"/>
  <c r="N104" s="1"/>
  <c r="I105"/>
  <c r="J105"/>
  <c r="L105"/>
  <c r="P105"/>
  <c r="Q105"/>
  <c r="I107"/>
  <c r="J107"/>
  <c r="L107"/>
  <c r="P107"/>
  <c r="F107" s="1"/>
  <c r="Q107"/>
  <c r="G107" s="1"/>
  <c r="I108"/>
  <c r="J108"/>
  <c r="L108"/>
  <c r="P108"/>
  <c r="F108" s="1"/>
  <c r="Q108"/>
  <c r="G108" s="1"/>
  <c r="N108" s="1"/>
  <c r="I109"/>
  <c r="J109"/>
  <c r="L109"/>
  <c r="P109"/>
  <c r="Q109"/>
  <c r="I111"/>
  <c r="J111"/>
  <c r="L111"/>
  <c r="P111"/>
  <c r="F111" s="1"/>
  <c r="F113" s="1"/>
  <c r="Q111"/>
  <c r="G111" s="1"/>
  <c r="I112"/>
  <c r="J112"/>
  <c r="L112"/>
  <c r="P112"/>
  <c r="F112" s="1"/>
  <c r="Q112"/>
  <c r="G112" s="1"/>
  <c r="N112" s="1"/>
  <c r="I113"/>
  <c r="J113"/>
  <c r="L113"/>
  <c r="P113"/>
  <c r="Q113"/>
  <c r="I115"/>
  <c r="J115"/>
  <c r="L115"/>
  <c r="P115"/>
  <c r="F115" s="1"/>
  <c r="Q115"/>
  <c r="G115" s="1"/>
  <c r="I116"/>
  <c r="J116"/>
  <c r="L116"/>
  <c r="P116"/>
  <c r="F116" s="1"/>
  <c r="Q116"/>
  <c r="G116" s="1"/>
  <c r="N116" s="1"/>
  <c r="I117"/>
  <c r="J117"/>
  <c r="L117"/>
  <c r="P117"/>
  <c r="Q117"/>
  <c r="I119"/>
  <c r="J119"/>
  <c r="L119"/>
  <c r="P119"/>
  <c r="Q119"/>
  <c r="I121"/>
  <c r="I125" s="1"/>
  <c r="J121"/>
  <c r="L121"/>
  <c r="L125" s="1"/>
  <c r="P121"/>
  <c r="P125" s="1"/>
  <c r="Q121"/>
  <c r="G121" s="1"/>
  <c r="I122"/>
  <c r="J122"/>
  <c r="L122"/>
  <c r="P122"/>
  <c r="F122" s="1"/>
  <c r="Q122"/>
  <c r="G122" s="1"/>
  <c r="N122" s="1"/>
  <c r="I123"/>
  <c r="J123"/>
  <c r="L123"/>
  <c r="P123"/>
  <c r="F123" s="1"/>
  <c r="Q123"/>
  <c r="G123" s="1"/>
  <c r="N123" s="1"/>
  <c r="N124"/>
  <c r="J125"/>
  <c r="Q125"/>
  <c r="I127"/>
  <c r="J127"/>
  <c r="L127"/>
  <c r="P127"/>
  <c r="F127" s="1"/>
  <c r="Q127"/>
  <c r="G127" s="1"/>
  <c r="N127" s="1"/>
  <c r="I128"/>
  <c r="J128"/>
  <c r="L128"/>
  <c r="P128"/>
  <c r="F128" s="1"/>
  <c r="Q128"/>
  <c r="G128" s="1"/>
  <c r="N128" s="1"/>
  <c r="I129"/>
  <c r="J129"/>
  <c r="L129"/>
  <c r="P129"/>
  <c r="F129" s="1"/>
  <c r="Q129"/>
  <c r="G129" s="1"/>
  <c r="I130"/>
  <c r="J130"/>
  <c r="L130"/>
  <c r="P130"/>
  <c r="Q130"/>
  <c r="C132"/>
  <c r="J138"/>
  <c r="J135" s="1"/>
  <c r="J139"/>
  <c r="J136" s="1"/>
  <c r="Q139"/>
  <c r="Q136" s="1"/>
  <c r="N111" l="1"/>
  <c r="N113" s="1"/>
  <c r="G113"/>
  <c r="N103"/>
  <c r="N105" s="1"/>
  <c r="G105"/>
  <c r="N96"/>
  <c r="N98" s="1"/>
  <c r="G98"/>
  <c r="N86"/>
  <c r="N88" s="1"/>
  <c r="G88"/>
  <c r="N78"/>
  <c r="N80" s="1"/>
  <c r="G80"/>
  <c r="N68"/>
  <c r="N70" s="1"/>
  <c r="G70"/>
  <c r="Q81"/>
  <c r="Q131"/>
  <c r="N41"/>
  <c r="N45" s="1"/>
  <c r="G45"/>
  <c r="F130"/>
  <c r="F117"/>
  <c r="F109"/>
  <c r="P83"/>
  <c r="P131" s="1"/>
  <c r="F94"/>
  <c r="F74"/>
  <c r="F66"/>
  <c r="F62"/>
  <c r="F27"/>
  <c r="F22"/>
  <c r="N129"/>
  <c r="N130" s="1"/>
  <c r="G130"/>
  <c r="N121"/>
  <c r="N125" s="1"/>
  <c r="G125"/>
  <c r="N115"/>
  <c r="N117" s="1"/>
  <c r="G117"/>
  <c r="N107"/>
  <c r="N109" s="1"/>
  <c r="G109"/>
  <c r="N90"/>
  <c r="N94" s="1"/>
  <c r="G94"/>
  <c r="J81"/>
  <c r="J131"/>
  <c r="N72"/>
  <c r="N74" s="1"/>
  <c r="G74"/>
  <c r="N64"/>
  <c r="N66" s="1"/>
  <c r="G66"/>
  <c r="N57"/>
  <c r="N62" s="1"/>
  <c r="G62"/>
  <c r="N24"/>
  <c r="N27" s="1"/>
  <c r="G27"/>
  <c r="N13"/>
  <c r="N22" s="1"/>
  <c r="N47" s="1"/>
  <c r="G22"/>
  <c r="G47" s="1"/>
  <c r="F119"/>
  <c r="L83"/>
  <c r="L131" s="1"/>
  <c r="I83"/>
  <c r="I131" s="1"/>
  <c r="F100"/>
  <c r="P138"/>
  <c r="P135" s="1"/>
  <c r="F55"/>
  <c r="F76" s="1"/>
  <c r="F45"/>
  <c r="G50"/>
  <c r="F121"/>
  <c r="F125" s="1"/>
  <c r="P81"/>
  <c r="L81"/>
  <c r="I81"/>
  <c r="P139"/>
  <c r="P136" s="1"/>
  <c r="L139"/>
  <c r="L136" s="1"/>
  <c r="I139"/>
  <c r="I136" s="1"/>
  <c r="P9"/>
  <c r="I9"/>
  <c r="I138" l="1"/>
  <c r="I135" s="1"/>
  <c r="F83"/>
  <c r="F47"/>
  <c r="F82" s="1"/>
  <c r="N100"/>
  <c r="N119"/>
  <c r="G55"/>
  <c r="G76" s="1"/>
  <c r="G82" s="1"/>
  <c r="N50"/>
  <c r="N55" s="1"/>
  <c r="N76" s="1"/>
  <c r="N82" s="1"/>
  <c r="L138"/>
  <c r="L135" s="1"/>
  <c r="G100"/>
  <c r="G119"/>
  <c r="N139" l="1"/>
  <c r="N136" s="1"/>
  <c r="G131"/>
  <c r="G139"/>
  <c r="G136" s="1"/>
  <c r="G83"/>
  <c r="G81" s="1"/>
  <c r="N83"/>
  <c r="N131" s="1"/>
  <c r="F138"/>
  <c r="F135" s="1"/>
  <c r="F139"/>
  <c r="F136" s="1"/>
  <c r="F81"/>
  <c r="F131"/>
  <c r="B131" l="1"/>
  <c r="G138"/>
  <c r="G135" s="1"/>
  <c r="N138"/>
  <c r="N135" s="1"/>
  <c r="N81"/>
  <c r="B81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<sst xmlns="http://schemas.openxmlformats.org/spreadsheetml/2006/main" count="262" uniqueCount="234">
  <si>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</si>
  <si>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</si>
  <si>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</si>
  <si>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</si>
  <si>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t xml:space="preserve">                          РЪКОВОДИТЕЛ:</t>
  </si>
  <si>
    <t xml:space="preserve">              ГЛ. СЧЕТОВОДИТЕЛ:</t>
  </si>
  <si>
    <t xml:space="preserve">                                                              Дата:</t>
  </si>
  <si>
    <t xml:space="preserve"> Сборен ред за И. ИЗМЕНЕНИЕ НА ПАРИЧНИТЕ СРЕДСТВА (3. - 1. - 2.)</t>
  </si>
  <si>
    <t xml:space="preserve"> И. ИЗМЕНЕНИЕ НА ПАРИЧНИТЕ СРЕДСТВА (3. - 1. - 2.)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</si>
  <si>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</si>
  <si>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3. Наличности на парични средства в края на отчетния период</t>
  </si>
  <si>
    <t>финансиращи §§ 95-14 и 95-49</t>
  </si>
  <si>
    <t xml:space="preserve"> 2. Преоценка на наличности в чудестранна валута в края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</si>
  <si>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</si>
  <si>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1. Наличности на парични средства в началото на отчетния период</t>
  </si>
  <si>
    <t xml:space="preserve"> И. ИЗМЕНЕНИЕ НА ПАРИЧНИТЕ СРЕДСТВА</t>
  </si>
  <si>
    <t xml:space="preserve"> Сборен ред за З. ОБЩО НЕТО-РАЗЧЕТИ И ДРУГИ НЕТНИ ПОЗИЦИИ</t>
  </si>
  <si>
    <t xml:space="preserve"> З. ОБЩО НЕТО-РАЗЧЕТИ И ДРУГИ ОПЕРАЦИИ</t>
  </si>
  <si>
    <t>прилага се само за отчета в хил. лв.</t>
  </si>
  <si>
    <t xml:space="preserve"> 4. Разлики от закръгления в хил. лв. (+/-)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</si>
  <si>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</si>
  <si>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3. Други нето-разчети и операции на бюджетни организации</t>
  </si>
  <si>
    <t>финансиращ § 88-00</t>
  </si>
  <si>
    <t xml:space="preserve"> 2. Операции за сметка на други бюджети, сметки и фондове</t>
  </si>
  <si>
    <t>финансиращи §§ 93-21 ÷ 93-28</t>
  </si>
  <si>
    <t xml:space="preserve"> 1. Нето-операции за сметка на средства от Европейския съюз</t>
  </si>
  <si>
    <t xml:space="preserve"> З. НЕТО-РАЗЧЕТИ И ОПЕРАЦИИ</t>
  </si>
  <si>
    <t xml:space="preserve"> Сборен ред за Ж. ОБЩО ОПЕРАЦИИ С ФИНАНСОВИ ПАСИВИ</t>
  </si>
  <si>
    <t xml:space="preserve"> Ж. ОБЩО ОПЕРАЦИИ С ФИНАНСОВИ ПАСИВИ</t>
  </si>
  <si>
    <t>Сборен ред за група ІV. Други операции с финансови пасиви</t>
  </si>
  <si>
    <t xml:space="preserve"> Общо за група ІV. Други операции с финансови пасиви</t>
  </si>
  <si>
    <t>финансиращи §§ 93-37 и 93-39</t>
  </si>
  <si>
    <t xml:space="preserve"> 2. Друго финансиране - операции с пасиви (нето)</t>
  </si>
  <si>
    <t>финансиращи §§ 93-01, 93-10, 93-55 и 93-56</t>
  </si>
  <si>
    <t xml:space="preserve"> 1. Операции с чужди средства (нето)</t>
  </si>
  <si>
    <t>ІV. Други операции с финансови пасиви</t>
  </si>
  <si>
    <t>Сборен ред за група ІІІ. Финансиране чрез фин. лизинг и търговски кредит</t>
  </si>
  <si>
    <t xml:space="preserve"> Общо за група ІІІ. Финансиране чрез фин. лизинг и търговски кредит</t>
  </si>
  <si>
    <t>финансиращ § 93-18</t>
  </si>
  <si>
    <t xml:space="preserve"> 2. Погашения по финансов лизинг и търговски кредит (-)</t>
  </si>
  <si>
    <t>финансиращ § 93-17</t>
  </si>
  <si>
    <t xml:space="preserve"> 1. Получено финансиране по финансов лизинг и търговски кредит (+)</t>
  </si>
  <si>
    <t xml:space="preserve"> IІI. Финансиране чрез финансов лизинг и търговски кредит</t>
  </si>
  <si>
    <t>Сборен ред за група ІІ. Заеми от банки и други лица</t>
  </si>
  <si>
    <t xml:space="preserve"> Общо за група ІІ. Заеми от банки и други лица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</si>
  <si>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</si>
  <si>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2. Погашения по получени банкови и други заеми (-)</t>
  </si>
  <si>
    <t xml:space="preserve">финансиращи §§ 80-11, 80-12, 80-31, 80-32, 80-51, 80-52, 80-97, 83-11, 83-12, 83-71, 83-72 </t>
  </si>
  <si>
    <t xml:space="preserve"> 1. Получени банкови и други заеми (+)</t>
  </si>
  <si>
    <t xml:space="preserve"> IІ. Заеми от банки и други лица</t>
  </si>
  <si>
    <t xml:space="preserve"> Сборен ред за група І. Емитирани държавни (общински) ценни книжа</t>
  </si>
  <si>
    <t xml:space="preserve"> Общо за група І. Емитирани държавни (общински) ценни книжа</t>
  </si>
  <si>
    <t>финансиращи §§ 81-21, 81-22 и 86-00</t>
  </si>
  <si>
    <t xml:space="preserve"> 2. Погашения по емисии на държавни (общински) ценни книжа) (-)</t>
  </si>
  <si>
    <t>финансиращи §§ 81-11, 81-12 и 85-00</t>
  </si>
  <si>
    <t xml:space="preserve"> 1. Постъпления от емисии на държавни (общински) ценни книжа (+)</t>
  </si>
  <si>
    <t xml:space="preserve"> I. Емитирани държавни (общински) ценни книжа</t>
  </si>
  <si>
    <t xml:space="preserve"> Ж. ОПЕРАЦИИ С ФИНАНСОВИ ПАСИВИ</t>
  </si>
  <si>
    <t xml:space="preserve"> Сборен ред за Е. ОБЩО ОПЕРАЦИИ С ФИНАНСОВИ АКТИВИ</t>
  </si>
  <si>
    <t xml:space="preserve"> Е. ОБЩО ОПЕРАЦИИ С ФИНАНСОВИ АКТИВИ</t>
  </si>
  <si>
    <t xml:space="preserve">  Сборен ред за група ІІІ. Други операции с финансови активи</t>
  </si>
  <si>
    <t xml:space="preserve"> Общо за група ІІІ. Други операции с финансови активи</t>
  </si>
  <si>
    <t>финансиращи §§ 73-93, 93-36, 93-38</t>
  </si>
  <si>
    <t xml:space="preserve"> 2. Други операции с финансови активи (нето)</t>
  </si>
  <si>
    <t>финансиращи §§ 91-01 и 92-00</t>
  </si>
  <si>
    <t xml:space="preserve"> 1. Нето-операции с други ценни книжа  и фин. активи (кеш-мениджмънт)</t>
  </si>
  <si>
    <t xml:space="preserve"> IІI. Други операции с финансови активи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</si>
  <si>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</si>
  <si>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Общо за група ІІ. Предоставени заеми, възмездна фин. помощ и гаранции</t>
  </si>
  <si>
    <t>финансиращи §§ 73-91 и 73-92</t>
  </si>
  <si>
    <t xml:space="preserve"> 4. Възстановени суми по активирани гаранции - главници</t>
  </si>
  <si>
    <t>финансиращи §§ 73-20, 73-69 и 73-70</t>
  </si>
  <si>
    <t xml:space="preserve"> 3. Плащания по активирани гаранции  - главници по гарантирани заеми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</si>
  <si>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</si>
  <si>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2. Получени погашения по предоставени заеми и възмездна фин. помощ (+)</t>
  </si>
  <si>
    <t>финансиращи §§ 71-01, 72-01 и 79-01</t>
  </si>
  <si>
    <t xml:space="preserve"> 1. Предоставени заеми и възмездна финансова помощ (-)</t>
  </si>
  <si>
    <t xml:space="preserve"> IІ. Предоставени заеми, възмездна фин. помощ и активирани гаранции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</si>
  <si>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</si>
  <si>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Общо за група І. Придобиване и реализиране на дялове, акции и участия</t>
  </si>
  <si>
    <t>финансиращи §§ 70-10 и 90-00</t>
  </si>
  <si>
    <t xml:space="preserve"> 2. Постъпления от реализация и приватизация на дялове, акциии и участия</t>
  </si>
  <si>
    <t>финансиращи §§ 70-01 и 70-03</t>
  </si>
  <si>
    <t xml:space="preserve"> 1. Придобиване на дялове, акции и участия в предприятия (-)</t>
  </si>
  <si>
    <t xml:space="preserve"> I. Придобиване и реализиране на дялове, акции и участия</t>
  </si>
  <si>
    <t xml:space="preserve"> Е. ОПЕРАЦИИ С ФИНАНСОВИ АКТИВИ</t>
  </si>
  <si>
    <t>Д. Финансиране на бюджетното салдо (Е. + Ж. + З. - И.)</t>
  </si>
  <si>
    <t>Г. Бюджетно салдо: Дефицит (-) / излишък (+) = (А. - Б. + В. )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</si>
  <si>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</si>
  <si>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 xml:space="preserve"> В. ОБЩО ТРАНСФЕРИ И  ЗАЕМИ М/У БЮДЖЕТНИ ОРГАНИЗАЦИИ</t>
  </si>
  <si>
    <t>трансферни параграфи §§ 74-00 ÷ 78-00</t>
  </si>
  <si>
    <t xml:space="preserve"> 2. Временни безлихвени заеми между бюджетни организации (нето)</t>
  </si>
  <si>
    <t>трансферни параграфи §§ 30-00 ÷ 32-00 и 60-00 ÷ 69-00</t>
  </si>
  <si>
    <t xml:space="preserve"> 1. Трансфери между бюджетни организации (нето)</t>
  </si>
  <si>
    <t xml:space="preserve"> В. ТРАНСФЕРИ И БЕЗЛИХВЕНИ ЗАЕМИ М/У БЮДЖ. ОРГАНИЗАЦИИ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</si>
  <si>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</si>
  <si>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Б. ОБЩО РАЗХОДИ И ПРИДОБИВАНЕ НА НЕФИНАНСОВИ АКТИВИ</t>
  </si>
  <si>
    <t>сборен ред за група V. Субсидии и капиталови трансфери</t>
  </si>
  <si>
    <t xml:space="preserve"> Общо за група V. Субсидии и капиталови трансфери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</si>
  <si>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</si>
  <si>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2. Капиталови трансфери към други лица</t>
  </si>
  <si>
    <t>разходни §§ 33-00, 43-00, 44-00, 45-00 и 49-01</t>
  </si>
  <si>
    <t xml:space="preserve"> 1. Текущи субсидии и трансфери към други лица</t>
  </si>
  <si>
    <t xml:space="preserve"> V. Субсидии и капиталови трансфери</t>
  </si>
  <si>
    <t>сборен ред за група ІV. Трансфери към домакинства</t>
  </si>
  <si>
    <t xml:space="preserve"> Общо за група ІV. Трансфери към домакинства</t>
  </si>
  <si>
    <t>разходен § 55-04</t>
  </si>
  <si>
    <t xml:space="preserve"> 2. Капиталови трансфери към домакинства</t>
  </si>
  <si>
    <t xml:space="preserve">разходни §§ 39-00 ÷ 42-00 (за НОИ и НЗОК - и разходен § 00-98) </t>
  </si>
  <si>
    <t xml:space="preserve"> 1. Осигурителни плащания и други текущи трансфери</t>
  </si>
  <si>
    <t xml:space="preserve"> IV. Трансфери към домакинства</t>
  </si>
  <si>
    <t>сборен ред за група ІІІ. Плащания за разходи за лихви</t>
  </si>
  <si>
    <t xml:space="preserve"> Общо за група ІІІ. Плащания за разходи за лихви</t>
  </si>
  <si>
    <t>разходен § 29-00</t>
  </si>
  <si>
    <t xml:space="preserve"> 2. Разходи за лихви по други заеми и дългове</t>
  </si>
  <si>
    <t>разходни §§ 21-00 ÷ 28-00</t>
  </si>
  <si>
    <t xml:space="preserve"> 1. Разходи за лихви по банкови заеми и държавни (общински) ценни книжа</t>
  </si>
  <si>
    <t xml:space="preserve"> III. Плащания за разходи за лихви</t>
  </si>
  <si>
    <t>сборен ред за група ІІ. Плащания за на нефинансови дълготрайни активи</t>
  </si>
  <si>
    <t xml:space="preserve"> Общо за група ІІ. Плащания за на нефинансови дълготрайни активи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</si>
  <si>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</si>
  <si>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</si>
  <si>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</si>
  <si>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4. Нето-прираст на държавния резерв и изкупуване на земеделска продукция </t>
  </si>
  <si>
    <t>разходен § 53-00</t>
  </si>
  <si>
    <t xml:space="preserve"> 3. Придобиване на нематериални дълготрайни активи</t>
  </si>
  <si>
    <t>разходни §§ 51-00 и 52-00</t>
  </si>
  <si>
    <t xml:space="preserve"> 2. Придобиване на други дълготрайни материални активи</t>
  </si>
  <si>
    <t>разходен § 54-00</t>
  </si>
  <si>
    <t xml:space="preserve"> 1. Придобиване на земя</t>
  </si>
  <si>
    <t xml:space="preserve"> IІ. Плащания за придобиване на нефинансови дълготрайни активи</t>
  </si>
  <si>
    <t>сборен ред за група І. Плащания за текущи нелихвени разходи</t>
  </si>
  <si>
    <t xml:space="preserve"> Общо за група І. Плащания за текущи нелихвени разходи</t>
  </si>
  <si>
    <t>разходни §§ 05-00 и 08-00</t>
  </si>
  <si>
    <t xml:space="preserve"> 5. Разходи за осигурителни вноски</t>
  </si>
  <si>
    <t>разходни §§ 01-00 и 02-00</t>
  </si>
  <si>
    <t xml:space="preserve"> 4. Разходи за възнаграждения на персонал</t>
  </si>
  <si>
    <t>разходен § 19-00</t>
  </si>
  <si>
    <t xml:space="preserve"> 3. Платени данъци, такси и административни санкции</t>
  </si>
  <si>
    <t>разходни §§ 10-62, 10-63 и 10-69</t>
  </si>
  <si>
    <t xml:space="preserve"> 2. Разходи за застраховане и други финансови услуги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</si>
  <si>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</si>
  <si>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1. Разходи за издръжка - нефинансови позиции</t>
  </si>
  <si>
    <t xml:space="preserve"> I. Плащания за текущи нелихвени разходи</t>
  </si>
  <si>
    <t xml:space="preserve"> Б. РАЗХОДИ И ПРИДОБИВАНЕ НА НЕФИНАНСОВИ АКТИВИ</t>
  </si>
  <si>
    <t xml:space="preserve"> сборен ред за А. ОБЩО ПРИХОДИ, ПОМОЩИ И ДАРЕНИЯ</t>
  </si>
  <si>
    <t xml:space="preserve"> А. ОБЩО ПРИХОДИ, ПОМОЩИ И ДАРЕНИЯ</t>
  </si>
  <si>
    <t>сборен ред за група V. Приходи от помощи и дарения</t>
  </si>
  <si>
    <t xml:space="preserve"> Общо за група V. Приходи от помощи и дарения</t>
  </si>
  <si>
    <t>приходeн § 45-00</t>
  </si>
  <si>
    <t xml:space="preserve"> 4. Помощи и дарения от страната</t>
  </si>
  <si>
    <t>приходeн § 47-00</t>
  </si>
  <si>
    <t xml:space="preserve"> 3. Други безвъзмездно получени средства по международни програми</t>
  </si>
  <si>
    <t>приходни §§ 46-30 ÷ 46-80 и §§ 48-30 ÷ 48-80</t>
  </si>
  <si>
    <t xml:space="preserve"> 2. Други помощи и дарения от чужбина</t>
  </si>
  <si>
    <t>приходни §§ 46-10, 46-20, 48-10 и 48-20</t>
  </si>
  <si>
    <t xml:space="preserve"> 1. Помощи и дарения от Европейския съюз</t>
  </si>
  <si>
    <t xml:space="preserve"> V. Приходи от помощи и дарения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</si>
  <si>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</si>
  <si>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IV. Постъпления от застрахователни обезщетения</t>
  </si>
  <si>
    <t>приходен § 37-09</t>
  </si>
  <si>
    <t xml:space="preserve">                внесени други данъци, такси и вноски в/у продажбите</t>
  </si>
  <si>
    <t>приходен § 37-02</t>
  </si>
  <si>
    <t xml:space="preserve">                внесен данък в/у приходите от стопанска дейност</t>
  </si>
  <si>
    <t>приходен § 37-01</t>
  </si>
  <si>
    <t xml:space="preserve">     в т. ч. внесен ДДС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</si>
  <si>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</si>
  <si>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ІІІ. Внесен ДДС и др. данъци в/у продажбите и коректив за постъпления</t>
  </si>
  <si>
    <t xml:space="preserve"> 4. Коректив за касови постъпления</t>
  </si>
  <si>
    <t xml:space="preserve"> 3. Внесени други данъци върху продажбите</t>
  </si>
  <si>
    <t xml:space="preserve"> 2. Внесен данък върху приходите от стопанска дейност</t>
  </si>
  <si>
    <t xml:space="preserve"> 1. Внесен ДДС</t>
  </si>
  <si>
    <t xml:space="preserve"> IІI. Внесен ДДС, др. данъци в/у продажбите и коректив за постъпления </t>
  </si>
  <si>
    <t>сборен ред за група ІІ. Постъпления от продажби на нефинансови активи</t>
  </si>
  <si>
    <t xml:space="preserve"> Общо за група ІІ. Постъпления от продажби на нефинансови активи</t>
  </si>
  <si>
    <t>приходeн § 28-01</t>
  </si>
  <si>
    <t xml:space="preserve"> 3. Конфиск. средства и продажби на конфискувани и от залог нефин. активи 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</si>
  <si>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</si>
  <si>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2. Продажба на други нефинансови дълготрайни активи</t>
  </si>
  <si>
    <t>приходeн § 40-40</t>
  </si>
  <si>
    <t xml:space="preserve"> 1. Продажба на земя</t>
  </si>
  <si>
    <t xml:space="preserve"> IІ. Реализация на нефинансови активи и конфискувани средства</t>
  </si>
  <si>
    <t>сборен ред за група І. Постъпления от текущи приходи</t>
  </si>
  <si>
    <t xml:space="preserve"> Общо за група І. Постъпления от текущи приходи</t>
  </si>
  <si>
    <t>приходни §§ 36-01, 36-05, 36-10 и 36-19</t>
  </si>
  <si>
    <t xml:space="preserve"> 9. Други текущи приходи и реализирани курсови разлики</t>
  </si>
  <si>
    <t>приходни §§ 24-01, 24-03 и 24-07</t>
  </si>
  <si>
    <t xml:space="preserve"> 8. Приходи от дивиденти и дялово участие </t>
  </si>
  <si>
    <t>приходни §§ 24-08 ÷ 24-19</t>
  </si>
  <si>
    <t xml:space="preserve"> 7. Приходи от лихви</t>
  </si>
  <si>
    <t>приходни §§ 41-00 и 42-00</t>
  </si>
  <si>
    <t xml:space="preserve"> 6. Приходи от концесии и лицензии за ползване на публични активи</t>
  </si>
  <si>
    <t>приходни §§ 24-05 и 24-06</t>
  </si>
  <si>
    <t xml:space="preserve"> 5. Приходи от наеми</t>
  </si>
  <si>
    <t>приходeн § 24-04</t>
  </si>
  <si>
    <t xml:space="preserve"> 4. Нетни приходи от продажби на услуги, стоки и продукция</t>
  </si>
  <si>
    <t>приходни §§ 28-02 и 28-09</t>
  </si>
  <si>
    <t xml:space="preserve"> 3. Приходи от административни глоби, санкции и наказателни лихви</t>
  </si>
  <si>
    <t>приходни §§ 25-00, 26-00 и 27-00</t>
  </si>
  <si>
    <t xml:space="preserve"> 2. Приходи от такси</t>
  </si>
  <si>
    <t>приходни §§ 01-00 ÷ 20-00</t>
  </si>
  <si>
    <t xml:space="preserve"> 1. Приходи от данъци и осигурителни вноски</t>
  </si>
  <si>
    <t xml:space="preserve"> I. Постъпления от текущи приходи</t>
  </si>
  <si>
    <t xml:space="preserve"> А. ПРИХОДИ, ПОМОЩИ И ДАРЕНИЯ</t>
  </si>
  <si>
    <t>(2)</t>
  </si>
  <si>
    <t>(1)</t>
  </si>
  <si>
    <t>(6)=(2)+(4)+(5)</t>
  </si>
  <si>
    <t>(5)</t>
  </si>
  <si>
    <t>(4)</t>
  </si>
  <si>
    <t>(3)</t>
  </si>
  <si>
    <t xml:space="preserve">                                                                (а)</t>
  </si>
  <si>
    <t>П О К А З А Т Е Л И</t>
  </si>
  <si>
    <t xml:space="preserve">                                  П О К А З А Т Е Л И</t>
  </si>
  <si>
    <t>§§ от ЕБК, които се включват в съответния показател</t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</si>
  <si>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</si>
  <si>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</si>
  <si>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t xml:space="preserve">ОБЩО КАСОВ ОТЧЕТ  </t>
  </si>
  <si>
    <t xml:space="preserve">Сметки за чуж-ди средства - ОТЧЕТ                </t>
  </si>
  <si>
    <t>Сметки за сред-ства от Евро-пейския съюз - ОТЧЕТ</t>
  </si>
  <si>
    <t xml:space="preserve">Сметки за сред-ства от Европей-ския съюз-инди-кативни разчети                      </t>
  </si>
  <si>
    <t xml:space="preserve">БЮДЖЕТ -ОТЧЕТ  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</si>
  <si>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</si>
  <si>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>(В ЛЕВОВЕ)</t>
  </si>
  <si>
    <t xml:space="preserve">                       НА БЮДЖЕТА, СМЕТКИТЕ ЗА СРЕДСТВАТА ОТ ЕВРОПЕЙСКИЯ СЪЮЗ И СМЕТКИТЕ ЗА ЧУЖДИ СРЕДСТВА КЪМ</t>
  </si>
  <si>
    <t>ОТЧЕТ ЗА КАСОВОТО ИЗПЪЛНЕНИЕ НА БЮДЖЕТА, СМЕТКИТЕ ЗА СЕС И ЧУЖДИТЕ СРЕДСТВА</t>
  </si>
  <si>
    <t>ГОДИНА</t>
  </si>
  <si>
    <t xml:space="preserve">                                                               ИНФОРМАЦИЯ ЗА ИЗГОТВЯНЕ НА  ОТЧЕТ ЗА КАСОВОТО ИЗПЪЛНЕНИЕ </t>
  </si>
  <si>
    <t xml:space="preserve">                           код от регистъра на бюджетните организации в СЕБРА</t>
  </si>
  <si>
    <t xml:space="preserve">      финансово-правна форма</t>
  </si>
  <si>
    <t>e-mail</t>
  </si>
  <si>
    <t xml:space="preserve">                    Web-адрес</t>
  </si>
  <si>
    <t>код по ЕБК</t>
  </si>
  <si>
    <t>ЕИК/БУЛСТАТ</t>
  </si>
  <si>
    <t xml:space="preserve"> (бюджетна организация, предприятие по чл. 165, ал. 1 от ЗПФ, поделение)</t>
  </si>
</sst>
</file>

<file path=xl/styles.xml><?xml version="1.0" encoding="utf-8"?>
<styleSheet xmlns="http://schemas.openxmlformats.org/spreadsheetml/2006/main">
  <numFmts count="11">
    <numFmt numFmtId="164" formatCode="#,##0;\(#,##0\)"/>
    <numFmt numFmtId="165" formatCode="0.0"/>
    <numFmt numFmtId="166" formatCode="00&quot;.&quot;00&quot;.&quot;0000&quot; г.&quot;"/>
    <numFmt numFmtId="167" formatCode="#,##0;[Red]\(#,##0\)"/>
    <numFmt numFmtId="168" formatCode="#,##0&quot; &quot;;[Red]\(#,##0\)"/>
    <numFmt numFmtId="169" formatCode="dd\.m\.yyyy\ &quot;г.&quot;;@"/>
    <numFmt numFmtId="170" formatCode="&quot;за &quot;0000&quot; г.&quot;"/>
    <numFmt numFmtId="171" formatCode="&quot;БЮДЖЕТ Годишен         уточнен план &quot;0000&quot; г.&quot;"/>
    <numFmt numFmtId="172" formatCode="&quot;МАКЕТ ЗА &quot;0000&quot; г.&quot;"/>
    <numFmt numFmtId="173" formatCode="0&quot; &quot;0&quot; &quot;0&quot; &quot;0"/>
    <numFmt numFmtId="174" formatCode="000&quot; &quot;000&quot; &quot;000"/>
  </numFmts>
  <fonts count="93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sz val="12"/>
      <color rgb="FFCCCCFF"/>
      <name val="Times New Roman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color rgb="FFFFFF99"/>
      <name val="Times New Roman CYR"/>
      <family val="1"/>
      <charset val="204"/>
    </font>
    <font>
      <sz val="12"/>
      <color rgb="FFFFFF99"/>
      <name val="Times New Roman CYR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6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charset val="204"/>
    </font>
    <font>
      <b/>
      <sz val="12"/>
      <name val="Times New Roman CYR"/>
      <family val="1"/>
    </font>
    <font>
      <b/>
      <sz val="12"/>
      <color indexed="20"/>
      <name val="Times New Roman CYR"/>
      <family val="1"/>
      <charset val="204"/>
    </font>
    <font>
      <sz val="12"/>
      <color indexed="20"/>
      <name val="Times New Roman CYR"/>
      <family val="1"/>
      <charset val="204"/>
    </font>
    <font>
      <sz val="12"/>
      <color indexed="20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i/>
      <sz val="12"/>
      <color rgb="FF000099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indexed="10"/>
      <name val="Times New Roman CYR"/>
      <charset val="204"/>
    </font>
    <font>
      <i/>
      <u/>
      <sz val="12"/>
      <color indexed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Hebar"/>
      <charset val="204"/>
    </font>
    <font>
      <sz val="12"/>
      <color rgb="FF660066"/>
      <name val="Times New Roman CYR"/>
      <family val="1"/>
      <charset val="204"/>
    </font>
    <font>
      <sz val="11"/>
      <name val="Times New Roman Cyr"/>
      <charset val="204"/>
    </font>
    <font>
      <i/>
      <sz val="10"/>
      <color indexed="10"/>
      <name val="Times New Roman Cyr"/>
      <charset val="204"/>
    </font>
    <font>
      <sz val="10"/>
      <name val="Times New Roman CYR"/>
      <charset val="204"/>
    </font>
    <font>
      <i/>
      <sz val="12"/>
      <color indexed="18"/>
      <name val="Times New Roman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 CYR"/>
      <charset val="204"/>
    </font>
    <font>
      <i/>
      <sz val="12"/>
      <color indexed="10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 bold"/>
      <charset val="204"/>
    </font>
    <font>
      <b/>
      <sz val="12"/>
      <color rgb="FF800000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4"/>
      <color rgb="FF660066"/>
      <name val="Times New Roman"/>
      <family val="1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b/>
      <i/>
      <sz val="12"/>
      <color rgb="FFFFFF00"/>
      <name val="Times New Roman"/>
      <family val="1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000099"/>
      <name val="Times New Roman Bold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b/>
      <sz val="9"/>
      <color rgb="FF000099"/>
      <name val="Times New Roman"/>
      <family val="1"/>
      <charset val="204"/>
    </font>
    <font>
      <b/>
      <i/>
      <sz val="12"/>
      <color rgb="FFA50021"/>
      <name val="Times New Roman Cyr"/>
      <charset val="204"/>
    </font>
    <font>
      <b/>
      <sz val="11"/>
      <color rgb="FF000099"/>
      <name val="Times New Roman CYR"/>
      <charset val="204"/>
    </font>
    <font>
      <b/>
      <sz val="12"/>
      <color rgb="FF000099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sz val="11"/>
      <color rgb="FF000099"/>
      <name val="Times New Roman Cyr"/>
      <charset val="204"/>
    </font>
    <font>
      <u/>
      <sz val="10"/>
      <color theme="10"/>
      <name val="Hebar"/>
      <charset val="204"/>
    </font>
    <font>
      <sz val="12"/>
      <color rgb="FF000099"/>
      <name val="Times New Roman Cyr"/>
      <charset val="204"/>
    </font>
    <font>
      <sz val="11"/>
      <color rgb="FF000099"/>
      <name val="Times New Roman CYR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indexed="26"/>
        <bgColor indexed="26"/>
      </patternFill>
    </fill>
  </fills>
  <borders count="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" fillId="0" borderId="0"/>
    <xf numFmtId="0" fontId="91" fillId="0" borderId="0"/>
  </cellStyleXfs>
  <cellXfs count="428">
    <xf numFmtId="0" fontId="0" fillId="0" borderId="0" xfId="0"/>
    <xf numFmtId="0" fontId="1" fillId="0" borderId="0" xfId="1" applyProtection="1"/>
    <xf numFmtId="0" fontId="1" fillId="0" borderId="0" xfId="1" applyNumberFormat="1" applyProtection="1"/>
    <xf numFmtId="0" fontId="2" fillId="2" borderId="0" xfId="1" applyFont="1" applyFill="1" applyBorder="1" applyProtection="1"/>
    <xf numFmtId="0" fontId="3" fillId="2" borderId="0" xfId="1" applyFont="1" applyFill="1" applyBorder="1" applyProtection="1"/>
    <xf numFmtId="0" fontId="2" fillId="2" borderId="0" xfId="1" applyFont="1" applyFill="1" applyProtection="1"/>
    <xf numFmtId="0" fontId="2" fillId="2" borderId="0" xfId="1" applyNumberFormat="1" applyFont="1" applyFill="1" applyBorder="1" applyProtection="1"/>
    <xf numFmtId="0" fontId="3" fillId="2" borderId="0" xfId="1" applyNumberFormat="1" applyFont="1" applyFill="1" applyProtection="1"/>
    <xf numFmtId="0" fontId="3" fillId="2" borderId="0" xfId="1" applyFont="1" applyFill="1" applyProtection="1"/>
    <xf numFmtId="0" fontId="2" fillId="2" borderId="0" xfId="1" applyFont="1" applyFill="1" applyAlignment="1" applyProtection="1">
      <alignment horizontal="center"/>
    </xf>
    <xf numFmtId="164" fontId="4" fillId="3" borderId="1" xfId="1" applyNumberFormat="1" applyFont="1" applyFill="1" applyBorder="1" applyAlignment="1" applyProtection="1">
      <alignment horizontal="center"/>
    </xf>
    <xf numFmtId="164" fontId="5" fillId="3" borderId="2" xfId="1" applyNumberFormat="1" applyFont="1" applyFill="1" applyBorder="1" applyAlignment="1" applyProtection="1">
      <alignment horizontal="center"/>
    </xf>
    <xf numFmtId="164" fontId="6" fillId="4" borderId="3" xfId="1" applyNumberFormat="1" applyFont="1" applyFill="1" applyBorder="1" applyAlignment="1" applyProtection="1">
      <alignment horizontal="center"/>
    </xf>
    <xf numFmtId="164" fontId="3" fillId="2" borderId="0" xfId="1" applyNumberFormat="1" applyFont="1" applyFill="1" applyProtection="1"/>
    <xf numFmtId="164" fontId="7" fillId="5" borderId="4" xfId="1" applyNumberFormat="1" applyFont="1" applyFill="1" applyBorder="1" applyAlignment="1" applyProtection="1">
      <alignment horizontal="center"/>
    </xf>
    <xf numFmtId="164" fontId="9" fillId="6" borderId="0" xfId="2" applyNumberFormat="1" applyFont="1" applyFill="1" applyProtection="1"/>
    <xf numFmtId="164" fontId="10" fillId="7" borderId="5" xfId="1" applyNumberFormat="1" applyFont="1" applyFill="1" applyBorder="1" applyAlignment="1" applyProtection="1">
      <alignment horizontal="center"/>
    </xf>
    <xf numFmtId="164" fontId="11" fillId="7" borderId="6" xfId="1" applyNumberFormat="1" applyFont="1" applyFill="1" applyBorder="1" applyAlignment="1" applyProtection="1">
      <alignment horizontal="center"/>
    </xf>
    <xf numFmtId="164" fontId="12" fillId="6" borderId="0" xfId="3" applyNumberFormat="1" applyFont="1" applyFill="1" applyAlignment="1" applyProtection="1"/>
    <xf numFmtId="164" fontId="13" fillId="8" borderId="5" xfId="1" applyNumberFormat="1" applyFont="1" applyFill="1" applyBorder="1" applyAlignment="1" applyProtection="1">
      <alignment horizontal="center"/>
    </xf>
    <xf numFmtId="164" fontId="14" fillId="8" borderId="6" xfId="1" applyNumberFormat="1" applyFont="1" applyFill="1" applyBorder="1" applyAlignment="1" applyProtection="1">
      <alignment horizontal="center"/>
    </xf>
    <xf numFmtId="0" fontId="15" fillId="3" borderId="7" xfId="2" applyFont="1" applyFill="1" applyBorder="1" applyProtection="1"/>
    <xf numFmtId="0" fontId="15" fillId="3" borderId="8" xfId="2" applyFont="1" applyFill="1" applyBorder="1" applyProtection="1"/>
    <xf numFmtId="0" fontId="15" fillId="3" borderId="9" xfId="2" applyFont="1" applyFill="1" applyBorder="1" applyProtection="1"/>
    <xf numFmtId="164" fontId="4" fillId="3" borderId="10" xfId="1" applyNumberFormat="1" applyFont="1" applyFill="1" applyBorder="1" applyAlignment="1" applyProtection="1">
      <alignment horizontal="center"/>
    </xf>
    <xf numFmtId="164" fontId="5" fillId="3" borderId="11" xfId="1" applyNumberFormat="1" applyFont="1" applyFill="1" applyBorder="1" applyAlignment="1" applyProtection="1">
      <alignment horizontal="center"/>
    </xf>
    <xf numFmtId="164" fontId="6" fillId="4" borderId="12" xfId="1" applyNumberFormat="1" applyFont="1" applyFill="1" applyBorder="1" applyAlignment="1" applyProtection="1">
      <alignment horizontal="center"/>
    </xf>
    <xf numFmtId="164" fontId="7" fillId="5" borderId="13" xfId="1" applyNumberFormat="1" applyFont="1" applyFill="1" applyBorder="1" applyAlignment="1" applyProtection="1">
      <alignment horizontal="center"/>
    </xf>
    <xf numFmtId="164" fontId="10" fillId="7" borderId="14" xfId="1" applyNumberFormat="1" applyFont="1" applyFill="1" applyBorder="1" applyAlignment="1" applyProtection="1">
      <alignment horizontal="center"/>
    </xf>
    <xf numFmtId="164" fontId="11" fillId="7" borderId="15" xfId="1" applyNumberFormat="1" applyFont="1" applyFill="1" applyBorder="1" applyAlignment="1" applyProtection="1">
      <alignment horizontal="center"/>
    </xf>
    <xf numFmtId="164" fontId="13" fillId="8" borderId="14" xfId="1" applyNumberFormat="1" applyFont="1" applyFill="1" applyBorder="1" applyAlignment="1" applyProtection="1">
      <alignment horizontal="center"/>
    </xf>
    <xf numFmtId="164" fontId="14" fillId="8" borderId="15" xfId="1" applyNumberFormat="1" applyFont="1" applyFill="1" applyBorder="1" applyAlignment="1" applyProtection="1">
      <alignment horizontal="center"/>
    </xf>
    <xf numFmtId="0" fontId="15" fillId="3" borderId="16" xfId="2" applyFont="1" applyFill="1" applyBorder="1" applyProtection="1"/>
    <xf numFmtId="0" fontId="15" fillId="3" borderId="17" xfId="2" applyFont="1" applyFill="1" applyBorder="1" applyProtection="1"/>
    <xf numFmtId="0" fontId="15" fillId="3" borderId="18" xfId="2" applyFont="1" applyFill="1" applyBorder="1" applyProtection="1"/>
    <xf numFmtId="164" fontId="2" fillId="2" borderId="0" xfId="1" applyNumberFormat="1" applyFont="1" applyFill="1" applyProtection="1"/>
    <xf numFmtId="0" fontId="2" fillId="2" borderId="0" xfId="1" applyFont="1" applyFill="1" applyBorder="1" applyAlignment="1" applyProtection="1">
      <alignment horizontal="center"/>
    </xf>
    <xf numFmtId="0" fontId="4" fillId="3" borderId="1" xfId="1" applyNumberFormat="1" applyFont="1" applyFill="1" applyBorder="1" applyAlignment="1" applyProtection="1">
      <alignment horizontal="center"/>
    </xf>
    <xf numFmtId="0" fontId="5" fillId="3" borderId="2" xfId="1" applyNumberFormat="1" applyFont="1" applyFill="1" applyBorder="1" applyAlignment="1" applyProtection="1">
      <alignment horizontal="center"/>
    </xf>
    <xf numFmtId="164" fontId="20" fillId="4" borderId="3" xfId="1" applyNumberFormat="1" applyFont="1" applyFill="1" applyBorder="1" applyAlignment="1" applyProtection="1">
      <alignment horizontal="center"/>
    </xf>
    <xf numFmtId="164" fontId="21" fillId="5" borderId="4" xfId="1" applyNumberFormat="1" applyFont="1" applyFill="1" applyBorder="1" applyAlignment="1" applyProtection="1">
      <alignment horizontal="center"/>
    </xf>
    <xf numFmtId="164" fontId="21" fillId="7" borderId="5" xfId="1" applyNumberFormat="1" applyFont="1" applyFill="1" applyBorder="1" applyAlignment="1" applyProtection="1">
      <alignment horizontal="center"/>
    </xf>
    <xf numFmtId="164" fontId="22" fillId="7" borderId="6" xfId="1" applyNumberFormat="1" applyFont="1" applyFill="1" applyBorder="1" applyAlignment="1" applyProtection="1">
      <alignment horizontal="center"/>
    </xf>
    <xf numFmtId="164" fontId="21" fillId="8" borderId="5" xfId="1" applyNumberFormat="1" applyFont="1" applyFill="1" applyBorder="1" applyAlignment="1" applyProtection="1">
      <alignment horizontal="center"/>
    </xf>
    <xf numFmtId="164" fontId="23" fillId="8" borderId="6" xfId="1" applyNumberFormat="1" applyFont="1" applyFill="1" applyBorder="1" applyAlignment="1" applyProtection="1">
      <alignment horizontal="center"/>
    </xf>
    <xf numFmtId="0" fontId="4" fillId="3" borderId="10" xfId="1" applyNumberFormat="1" applyFont="1" applyFill="1" applyBorder="1" applyAlignment="1" applyProtection="1">
      <alignment horizontal="center"/>
    </xf>
    <xf numFmtId="0" fontId="5" fillId="3" borderId="11" xfId="1" applyNumberFormat="1" applyFont="1" applyFill="1" applyBorder="1" applyAlignment="1" applyProtection="1">
      <alignment horizontal="center"/>
    </xf>
    <xf numFmtId="164" fontId="24" fillId="4" borderId="12" xfId="1" applyNumberFormat="1" applyFont="1" applyFill="1" applyBorder="1" applyAlignment="1" applyProtection="1">
      <alignment horizontal="center"/>
    </xf>
    <xf numFmtId="164" fontId="21" fillId="5" borderId="13" xfId="1" applyNumberFormat="1" applyFont="1" applyFill="1" applyBorder="1" applyAlignment="1" applyProtection="1">
      <alignment horizontal="center"/>
    </xf>
    <xf numFmtId="164" fontId="21" fillId="7" borderId="14" xfId="1" applyNumberFormat="1" applyFont="1" applyFill="1" applyBorder="1" applyAlignment="1" applyProtection="1">
      <alignment horizontal="center"/>
    </xf>
    <xf numFmtId="164" fontId="22" fillId="7" borderId="15" xfId="1" applyNumberFormat="1" applyFont="1" applyFill="1" applyBorder="1" applyAlignment="1" applyProtection="1">
      <alignment horizontal="center"/>
    </xf>
    <xf numFmtId="164" fontId="21" fillId="8" borderId="14" xfId="1" applyNumberFormat="1" applyFont="1" applyFill="1" applyBorder="1" applyAlignment="1" applyProtection="1">
      <alignment horizontal="center"/>
    </xf>
    <xf numFmtId="164" fontId="23" fillId="8" borderId="15" xfId="1" applyNumberFormat="1" applyFont="1" applyFill="1" applyBorder="1" applyAlignment="1" applyProtection="1">
      <alignment horizontal="center"/>
    </xf>
    <xf numFmtId="165" fontId="25" fillId="2" borderId="0" xfId="1" applyNumberFormat="1" applyFont="1" applyFill="1" applyBorder="1" applyProtection="1"/>
    <xf numFmtId="165" fontId="26" fillId="2" borderId="0" xfId="1" applyNumberFormat="1" applyFont="1" applyFill="1" applyBorder="1" applyProtection="1"/>
    <xf numFmtId="0" fontId="25" fillId="2" borderId="0" xfId="1" applyNumberFormat="1" applyFont="1" applyFill="1" applyBorder="1" applyProtection="1"/>
    <xf numFmtId="0" fontId="26" fillId="9" borderId="0" xfId="1" applyNumberFormat="1" applyFont="1" applyFill="1" applyBorder="1" applyAlignment="1" applyProtection="1">
      <alignment horizontal="center"/>
    </xf>
    <xf numFmtId="3" fontId="25" fillId="9" borderId="0" xfId="1" applyNumberFormat="1" applyFont="1" applyFill="1" applyBorder="1" applyProtection="1"/>
    <xf numFmtId="1" fontId="26" fillId="9" borderId="0" xfId="1" applyNumberFormat="1" applyFont="1" applyFill="1" applyBorder="1" applyAlignment="1" applyProtection="1">
      <alignment horizontal="center"/>
    </xf>
    <xf numFmtId="0" fontId="3" fillId="9" borderId="0" xfId="1" applyFont="1" applyFill="1" applyAlignment="1" applyProtection="1">
      <alignment horizontal="right"/>
    </xf>
    <xf numFmtId="0" fontId="12" fillId="9" borderId="0" xfId="4" applyFont="1" applyFill="1" applyBorder="1" applyAlignment="1" applyProtection="1">
      <alignment horizontal="left" vertical="center"/>
    </xf>
    <xf numFmtId="0" fontId="24" fillId="9" borderId="0" xfId="2" applyFont="1" applyFill="1" applyProtection="1"/>
    <xf numFmtId="1" fontId="26" fillId="9" borderId="0" xfId="1" applyNumberFormat="1" applyFont="1" applyFill="1" applyBorder="1" applyAlignment="1" applyProtection="1">
      <alignment horizontal="right"/>
    </xf>
    <xf numFmtId="0" fontId="27" fillId="9" borderId="0" xfId="2" applyFont="1" applyFill="1" applyAlignment="1" applyProtection="1">
      <alignment horizontal="right"/>
    </xf>
    <xf numFmtId="0" fontId="2" fillId="9" borderId="0" xfId="1" applyFont="1" applyFill="1" applyProtection="1"/>
    <xf numFmtId="0" fontId="26" fillId="9" borderId="19" xfId="1" applyNumberFormat="1" applyFont="1" applyFill="1" applyBorder="1" applyAlignment="1" applyProtection="1">
      <alignment horizontal="center"/>
    </xf>
    <xf numFmtId="1" fontId="26" fillId="9" borderId="19" xfId="1" applyNumberFormat="1" applyFont="1" applyFill="1" applyBorder="1" applyAlignment="1" applyProtection="1">
      <alignment horizontal="center"/>
    </xf>
    <xf numFmtId="166" fontId="28" fillId="3" borderId="20" xfId="1" applyNumberFormat="1" applyFont="1" applyFill="1" applyBorder="1" applyAlignment="1" applyProtection="1">
      <alignment horizontal="center"/>
    </xf>
    <xf numFmtId="165" fontId="25" fillId="9" borderId="0" xfId="1" applyNumberFormat="1" applyFont="1" applyFill="1" applyProtection="1"/>
    <xf numFmtId="0" fontId="25" fillId="9" borderId="0" xfId="1" applyFont="1" applyFill="1" applyBorder="1" applyAlignment="1" applyProtection="1">
      <alignment horizontal="center"/>
    </xf>
    <xf numFmtId="0" fontId="25" fillId="9" borderId="0" xfId="1" applyNumberFormat="1" applyFont="1" applyFill="1" applyBorder="1" applyProtection="1"/>
    <xf numFmtId="0" fontId="29" fillId="9" borderId="21" xfId="1" quotePrefix="1" applyNumberFormat="1" applyFont="1" applyFill="1" applyBorder="1" applyAlignment="1" applyProtection="1"/>
    <xf numFmtId="167" fontId="29" fillId="9" borderId="22" xfId="1" quotePrefix="1" applyNumberFormat="1" applyFont="1" applyFill="1" applyBorder="1" applyAlignment="1" applyProtection="1"/>
    <xf numFmtId="167" fontId="29" fillId="9" borderId="21" xfId="1" quotePrefix="1" applyNumberFormat="1" applyFont="1" applyFill="1" applyBorder="1" applyAlignment="1" applyProtection="1"/>
    <xf numFmtId="0" fontId="30" fillId="10" borderId="22" xfId="5" applyFont="1" applyFill="1" applyBorder="1" applyAlignment="1" applyProtection="1">
      <alignment horizontal="center"/>
    </xf>
    <xf numFmtId="0" fontId="26" fillId="3" borderId="23" xfId="1" applyFont="1" applyFill="1" applyBorder="1" applyAlignment="1" applyProtection="1">
      <alignment horizontal="center"/>
    </xf>
    <xf numFmtId="0" fontId="26" fillId="3" borderId="24" xfId="1" applyFont="1" applyFill="1" applyBorder="1" applyAlignment="1" applyProtection="1">
      <alignment horizontal="center"/>
    </xf>
    <xf numFmtId="0" fontId="26" fillId="3" borderId="25" xfId="1" applyFont="1" applyFill="1" applyBorder="1" applyAlignment="1" applyProtection="1">
      <alignment horizontal="center"/>
    </xf>
    <xf numFmtId="168" fontId="26" fillId="3" borderId="26" xfId="1" applyNumberFormat="1" applyFont="1" applyFill="1" applyBorder="1" applyAlignment="1" applyProtection="1"/>
    <xf numFmtId="168" fontId="25" fillId="3" borderId="26" xfId="1" applyNumberFormat="1" applyFont="1" applyFill="1" applyBorder="1" applyAlignment="1" applyProtection="1"/>
    <xf numFmtId="168" fontId="26" fillId="9" borderId="0" xfId="1" applyNumberFormat="1" applyFont="1" applyFill="1" applyBorder="1" applyAlignment="1" applyProtection="1">
      <alignment horizontal="right"/>
    </xf>
    <xf numFmtId="168" fontId="26" fillId="3" borderId="27" xfId="1" applyNumberFormat="1" applyFont="1" applyFill="1" applyBorder="1" applyAlignment="1" applyProtection="1"/>
    <xf numFmtId="168" fontId="3" fillId="9" borderId="0" xfId="1" applyNumberFormat="1" applyFont="1" applyFill="1" applyAlignment="1" applyProtection="1">
      <alignment horizontal="right"/>
    </xf>
    <xf numFmtId="0" fontId="26" fillId="3" borderId="23" xfId="1" applyFont="1" applyFill="1" applyBorder="1" applyAlignment="1" applyProtection="1">
      <alignment horizontal="left"/>
    </xf>
    <xf numFmtId="0" fontId="26" fillId="3" borderId="24" xfId="1" applyFont="1" applyFill="1" applyBorder="1" applyAlignment="1" applyProtection="1">
      <alignment horizontal="left"/>
    </xf>
    <xf numFmtId="0" fontId="26" fillId="3" borderId="25" xfId="1" applyFont="1" applyFill="1" applyBorder="1" applyAlignment="1" applyProtection="1">
      <alignment horizontal="left"/>
    </xf>
    <xf numFmtId="0" fontId="31" fillId="9" borderId="0" xfId="1" applyFont="1" applyFill="1" applyBorder="1" applyProtection="1"/>
    <xf numFmtId="0" fontId="25" fillId="2" borderId="0" xfId="1" applyFont="1" applyFill="1" applyBorder="1" applyProtection="1"/>
    <xf numFmtId="0" fontId="25" fillId="9" borderId="0" xfId="1" applyFont="1" applyFill="1" applyProtection="1"/>
    <xf numFmtId="38" fontId="5" fillId="3" borderId="28" xfId="3" applyNumberFormat="1" applyFont="1" applyFill="1" applyBorder="1" applyAlignment="1" applyProtection="1">
      <alignment horizontal="center"/>
    </xf>
    <xf numFmtId="38" fontId="5" fillId="3" borderId="29" xfId="3" applyNumberFormat="1" applyFont="1" applyFill="1" applyBorder="1" applyAlignment="1" applyProtection="1">
      <alignment horizontal="center"/>
    </xf>
    <xf numFmtId="38" fontId="5" fillId="3" borderId="30" xfId="3" applyNumberFormat="1" applyFont="1" applyFill="1" applyBorder="1" applyAlignment="1" applyProtection="1">
      <alignment horizontal="center"/>
    </xf>
    <xf numFmtId="168" fontId="26" fillId="3" borderId="31" xfId="1" applyNumberFormat="1" applyFont="1" applyFill="1" applyBorder="1" applyAlignment="1" applyProtection="1"/>
    <xf numFmtId="168" fontId="25" fillId="3" borderId="31" xfId="1" applyNumberFormat="1" applyFont="1" applyFill="1" applyBorder="1" applyAlignment="1" applyProtection="1"/>
    <xf numFmtId="168" fontId="26" fillId="3" borderId="32" xfId="1" applyNumberFormat="1" applyFont="1" applyFill="1" applyBorder="1" applyAlignment="1" applyProtection="1"/>
    <xf numFmtId="38" fontId="12" fillId="3" borderId="33" xfId="3" applyNumberFormat="1" applyFont="1" applyFill="1" applyBorder="1" applyAlignment="1" applyProtection="1"/>
    <xf numFmtId="38" fontId="12" fillId="3" borderId="34" xfId="3" applyNumberFormat="1" applyFont="1" applyFill="1" applyBorder="1" applyAlignment="1" applyProtection="1"/>
    <xf numFmtId="38" fontId="12" fillId="3" borderId="35" xfId="3" applyNumberFormat="1" applyFont="1" applyFill="1" applyBorder="1" applyAlignment="1" applyProtection="1"/>
    <xf numFmtId="38" fontId="12" fillId="3" borderId="36" xfId="3" applyNumberFormat="1" applyFont="1" applyFill="1" applyBorder="1" applyAlignment="1" applyProtection="1">
      <alignment horizontal="center"/>
    </xf>
    <xf numFmtId="38" fontId="12" fillId="3" borderId="37" xfId="3" applyNumberFormat="1" applyFont="1" applyFill="1" applyBorder="1" applyAlignment="1" applyProtection="1">
      <alignment horizontal="center"/>
    </xf>
    <xf numFmtId="38" fontId="12" fillId="3" borderId="38" xfId="3" applyNumberFormat="1" applyFont="1" applyFill="1" applyBorder="1" applyAlignment="1" applyProtection="1">
      <alignment horizontal="center"/>
    </xf>
    <xf numFmtId="38" fontId="12" fillId="3" borderId="36" xfId="3" applyNumberFormat="1" applyFont="1" applyFill="1" applyBorder="1" applyAlignment="1" applyProtection="1"/>
    <xf numFmtId="38" fontId="12" fillId="3" borderId="37" xfId="3" applyNumberFormat="1" applyFont="1" applyFill="1" applyBorder="1" applyAlignment="1" applyProtection="1"/>
    <xf numFmtId="38" fontId="12" fillId="3" borderId="38" xfId="3" applyNumberFormat="1" applyFont="1" applyFill="1" applyBorder="1" applyAlignment="1" applyProtection="1"/>
    <xf numFmtId="38" fontId="12" fillId="3" borderId="39" xfId="3" applyNumberFormat="1" applyFont="1" applyFill="1" applyBorder="1" applyAlignment="1" applyProtection="1">
      <alignment horizontal="center"/>
    </xf>
    <xf numFmtId="38" fontId="12" fillId="3" borderId="19" xfId="3" applyNumberFormat="1" applyFont="1" applyFill="1" applyBorder="1" applyAlignment="1" applyProtection="1">
      <alignment horizontal="center"/>
    </xf>
    <xf numFmtId="38" fontId="12" fillId="3" borderId="40" xfId="3" applyNumberFormat="1" applyFont="1" applyFill="1" applyBorder="1" applyAlignment="1" applyProtection="1">
      <alignment horizontal="center"/>
    </xf>
    <xf numFmtId="168" fontId="26" fillId="3" borderId="41" xfId="1" applyNumberFormat="1" applyFont="1" applyFill="1" applyBorder="1" applyAlignment="1" applyProtection="1"/>
    <xf numFmtId="168" fontId="25" fillId="3" borderId="41" xfId="1" applyNumberFormat="1" applyFont="1" applyFill="1" applyBorder="1" applyAlignment="1" applyProtection="1"/>
    <xf numFmtId="168" fontId="26" fillId="3" borderId="42" xfId="1" applyNumberFormat="1" applyFont="1" applyFill="1" applyBorder="1" applyAlignment="1" applyProtection="1"/>
    <xf numFmtId="38" fontId="12" fillId="3" borderId="39" xfId="3" applyNumberFormat="1" applyFont="1" applyFill="1" applyBorder="1" applyAlignment="1" applyProtection="1"/>
    <xf numFmtId="38" fontId="12" fillId="3" borderId="19" xfId="3" applyNumberFormat="1" applyFont="1" applyFill="1" applyBorder="1" applyAlignment="1" applyProtection="1"/>
    <xf numFmtId="38" fontId="12" fillId="3" borderId="40" xfId="3" applyNumberFormat="1" applyFont="1" applyFill="1" applyBorder="1" applyAlignment="1" applyProtection="1"/>
    <xf numFmtId="38" fontId="34" fillId="3" borderId="43" xfId="3" applyNumberFormat="1" applyFont="1" applyFill="1" applyBorder="1" applyAlignment="1" applyProtection="1">
      <alignment horizontal="left"/>
    </xf>
    <xf numFmtId="38" fontId="34" fillId="3" borderId="0" xfId="3" applyNumberFormat="1" applyFont="1" applyFill="1" applyBorder="1" applyAlignment="1" applyProtection="1">
      <alignment horizontal="left"/>
    </xf>
    <xf numFmtId="38" fontId="34" fillId="3" borderId="44" xfId="3" applyNumberFormat="1" applyFont="1" applyFill="1" applyBorder="1" applyAlignment="1" applyProtection="1">
      <alignment horizontal="left"/>
    </xf>
    <xf numFmtId="168" fontId="26" fillId="3" borderId="45" xfId="1" applyNumberFormat="1" applyFont="1" applyFill="1" applyBorder="1" applyAlignment="1" applyProtection="1"/>
    <xf numFmtId="168" fontId="25" fillId="3" borderId="45" xfId="1" applyNumberFormat="1" applyFont="1" applyFill="1" applyBorder="1" applyAlignment="1" applyProtection="1"/>
    <xf numFmtId="168" fontId="26" fillId="3" borderId="46" xfId="1" applyNumberFormat="1" applyFont="1" applyFill="1" applyBorder="1" applyAlignment="1" applyProtection="1"/>
    <xf numFmtId="0" fontId="3" fillId="9" borderId="0" xfId="1" applyFont="1" applyFill="1" applyBorder="1" applyAlignment="1" applyProtection="1">
      <alignment horizontal="right"/>
    </xf>
    <xf numFmtId="38" fontId="34" fillId="3" borderId="43" xfId="3" applyNumberFormat="1" applyFont="1" applyFill="1" applyBorder="1" applyAlignment="1" applyProtection="1"/>
    <xf numFmtId="38" fontId="34" fillId="3" borderId="0" xfId="3" applyNumberFormat="1" applyFont="1" applyFill="1" applyBorder="1" applyAlignment="1" applyProtection="1"/>
    <xf numFmtId="38" fontId="34" fillId="3" borderId="44" xfId="3" applyNumberFormat="1" applyFont="1" applyFill="1" applyBorder="1" applyAlignment="1" applyProtection="1"/>
    <xf numFmtId="0" fontId="26" fillId="11" borderId="7" xfId="1" applyFont="1" applyFill="1" applyBorder="1" applyAlignment="1" applyProtection="1">
      <alignment horizontal="center"/>
    </xf>
    <xf numFmtId="0" fontId="26" fillId="11" borderId="8" xfId="1" applyFont="1" applyFill="1" applyBorder="1" applyAlignment="1" applyProtection="1">
      <alignment horizontal="center"/>
    </xf>
    <xf numFmtId="0" fontId="26" fillId="11" borderId="47" xfId="1" applyFont="1" applyFill="1" applyBorder="1" applyAlignment="1" applyProtection="1">
      <alignment horizontal="center"/>
    </xf>
    <xf numFmtId="168" fontId="26" fillId="11" borderId="9" xfId="1" applyNumberFormat="1" applyFont="1" applyFill="1" applyBorder="1" applyAlignment="1" applyProtection="1"/>
    <xf numFmtId="168" fontId="25" fillId="11" borderId="9" xfId="1" applyNumberFormat="1" applyFont="1" applyFill="1" applyBorder="1" applyAlignment="1" applyProtection="1"/>
    <xf numFmtId="168" fontId="26" fillId="11" borderId="3" xfId="1" applyNumberFormat="1" applyFont="1" applyFill="1" applyBorder="1" applyAlignment="1" applyProtection="1"/>
    <xf numFmtId="0" fontId="26" fillId="11" borderId="7" xfId="1" applyFont="1" applyFill="1" applyBorder="1" applyAlignment="1" applyProtection="1">
      <alignment horizontal="left"/>
    </xf>
    <xf numFmtId="0" fontId="26" fillId="11" borderId="8" xfId="1" applyFont="1" applyFill="1" applyBorder="1" applyAlignment="1" applyProtection="1">
      <alignment horizontal="left"/>
    </xf>
    <xf numFmtId="0" fontId="26" fillId="11" borderId="47" xfId="0" applyFont="1" applyFill="1" applyBorder="1" applyAlignment="1" applyProtection="1">
      <alignment horizontal="left"/>
    </xf>
    <xf numFmtId="38" fontId="36" fillId="12" borderId="28" xfId="3" applyNumberFormat="1" applyFont="1" applyFill="1" applyBorder="1" applyAlignment="1" applyProtection="1">
      <alignment horizontal="center"/>
    </xf>
    <xf numFmtId="38" fontId="36" fillId="12" borderId="29" xfId="3" applyNumberFormat="1" applyFont="1" applyFill="1" applyBorder="1" applyAlignment="1" applyProtection="1">
      <alignment horizontal="center"/>
    </xf>
    <xf numFmtId="38" fontId="36" fillId="12" borderId="30" xfId="3" applyNumberFormat="1" applyFont="1" applyFill="1" applyBorder="1" applyAlignment="1" applyProtection="1">
      <alignment horizontal="center"/>
    </xf>
    <xf numFmtId="168" fontId="26" fillId="12" borderId="31" xfId="1" applyNumberFormat="1" applyFont="1" applyFill="1" applyBorder="1" applyAlignment="1" applyProtection="1"/>
    <xf numFmtId="168" fontId="25" fillId="12" borderId="31" xfId="1" applyNumberFormat="1" applyFont="1" applyFill="1" applyBorder="1" applyAlignment="1" applyProtection="1"/>
    <xf numFmtId="168" fontId="26" fillId="12" borderId="32" xfId="1" applyNumberFormat="1" applyFont="1" applyFill="1" applyBorder="1" applyAlignment="1" applyProtection="1"/>
    <xf numFmtId="38" fontId="12" fillId="12" borderId="33" xfId="3" applyNumberFormat="1" applyFont="1" applyFill="1" applyBorder="1" applyAlignment="1" applyProtection="1"/>
    <xf numFmtId="38" fontId="12" fillId="12" borderId="34" xfId="3" applyNumberFormat="1" applyFont="1" applyFill="1" applyBorder="1" applyAlignment="1" applyProtection="1"/>
    <xf numFmtId="38" fontId="36" fillId="12" borderId="35" xfId="3" applyNumberFormat="1" applyFont="1" applyFill="1" applyBorder="1" applyAlignment="1" applyProtection="1"/>
    <xf numFmtId="38" fontId="12" fillId="3" borderId="36" xfId="3" applyNumberFormat="1" applyFont="1" applyFill="1" applyBorder="1" applyAlignment="1" applyProtection="1">
      <alignment horizontal="center"/>
    </xf>
    <xf numFmtId="38" fontId="12" fillId="3" borderId="37" xfId="3" applyNumberFormat="1" applyFont="1" applyFill="1" applyBorder="1" applyAlignment="1" applyProtection="1">
      <alignment horizontal="center"/>
    </xf>
    <xf numFmtId="38" fontId="12" fillId="3" borderId="38" xfId="3" applyNumberFormat="1" applyFont="1" applyFill="1" applyBorder="1" applyAlignment="1" applyProtection="1">
      <alignment horizontal="center"/>
    </xf>
    <xf numFmtId="0" fontId="26" fillId="13" borderId="7" xfId="1" quotePrefix="1" applyFont="1" applyFill="1" applyBorder="1" applyAlignment="1" applyProtection="1">
      <alignment horizontal="center"/>
    </xf>
    <xf numFmtId="0" fontId="26" fillId="13" borderId="8" xfId="1" quotePrefix="1" applyFont="1" applyFill="1" applyBorder="1" applyAlignment="1" applyProtection="1">
      <alignment horizontal="center"/>
    </xf>
    <xf numFmtId="0" fontId="26" fillId="13" borderId="47" xfId="1" quotePrefix="1" applyFont="1" applyFill="1" applyBorder="1" applyAlignment="1" applyProtection="1">
      <alignment horizontal="center"/>
    </xf>
    <xf numFmtId="168" fontId="26" fillId="13" borderId="9" xfId="1" applyNumberFormat="1" applyFont="1" applyFill="1" applyBorder="1" applyAlignment="1" applyProtection="1"/>
    <xf numFmtId="168" fontId="25" fillId="13" borderId="9" xfId="1" applyNumberFormat="1" applyFont="1" applyFill="1" applyBorder="1" applyAlignment="1" applyProtection="1"/>
    <xf numFmtId="168" fontId="26" fillId="13" borderId="3" xfId="1" applyNumberFormat="1" applyFont="1" applyFill="1" applyBorder="1" applyAlignment="1" applyProtection="1"/>
    <xf numFmtId="0" fontId="26" fillId="13" borderId="7" xfId="1" quotePrefix="1" applyFont="1" applyFill="1" applyBorder="1" applyAlignment="1" applyProtection="1">
      <alignment horizontal="left"/>
    </xf>
    <xf numFmtId="0" fontId="26" fillId="13" borderId="8" xfId="1" quotePrefix="1" applyFont="1" applyFill="1" applyBorder="1" applyAlignment="1" applyProtection="1">
      <alignment horizontal="left"/>
    </xf>
    <xf numFmtId="0" fontId="26" fillId="13" borderId="47" xfId="1" quotePrefix="1" applyFont="1" applyFill="1" applyBorder="1" applyAlignment="1" applyProtection="1">
      <alignment horizontal="left"/>
    </xf>
    <xf numFmtId="38" fontId="24" fillId="3" borderId="48" xfId="3" applyNumberFormat="1" applyFont="1" applyFill="1" applyBorder="1" applyAlignment="1" applyProtection="1">
      <alignment horizontal="center"/>
    </xf>
    <xf numFmtId="38" fontId="24" fillId="3" borderId="49" xfId="3" applyNumberFormat="1" applyFont="1" applyFill="1" applyBorder="1" applyAlignment="1" applyProtection="1">
      <alignment horizontal="center"/>
    </xf>
    <xf numFmtId="38" fontId="24" fillId="3" borderId="50" xfId="3" applyNumberFormat="1" applyFont="1" applyFill="1" applyBorder="1" applyAlignment="1" applyProtection="1">
      <alignment horizontal="center"/>
    </xf>
    <xf numFmtId="38" fontId="24" fillId="3" borderId="48" xfId="3" applyNumberFormat="1" applyFont="1" applyFill="1" applyBorder="1" applyAlignment="1" applyProtection="1"/>
    <xf numFmtId="38" fontId="24" fillId="3" borderId="49" xfId="3" applyNumberFormat="1" applyFont="1" applyFill="1" applyBorder="1" applyAlignment="1" applyProtection="1"/>
    <xf numFmtId="38" fontId="24" fillId="3" borderId="50" xfId="3" applyNumberFormat="1" applyFont="1" applyFill="1" applyBorder="1" applyAlignment="1" applyProtection="1"/>
    <xf numFmtId="38" fontId="24" fillId="14" borderId="51" xfId="3" applyNumberFormat="1" applyFont="1" applyFill="1" applyBorder="1" applyAlignment="1" applyProtection="1">
      <alignment horizontal="center"/>
    </xf>
    <xf numFmtId="38" fontId="24" fillId="14" borderId="52" xfId="3" applyNumberFormat="1" applyFont="1" applyFill="1" applyBorder="1" applyAlignment="1" applyProtection="1">
      <alignment horizontal="center"/>
    </xf>
    <xf numFmtId="38" fontId="24" fillId="14" borderId="53" xfId="3" applyNumberFormat="1" applyFont="1" applyFill="1" applyBorder="1" applyAlignment="1" applyProtection="1">
      <alignment horizontal="center"/>
    </xf>
    <xf numFmtId="168" fontId="26" fillId="14" borderId="54" xfId="1" applyNumberFormat="1" applyFont="1" applyFill="1" applyBorder="1" applyAlignment="1" applyProtection="1"/>
    <xf numFmtId="168" fontId="25" fillId="14" borderId="54" xfId="1" applyNumberFormat="1" applyFont="1" applyFill="1" applyBorder="1" applyAlignment="1" applyProtection="1"/>
    <xf numFmtId="168" fontId="26" fillId="14" borderId="55" xfId="1" applyNumberFormat="1" applyFont="1" applyFill="1" applyBorder="1" applyAlignment="1" applyProtection="1"/>
    <xf numFmtId="38" fontId="24" fillId="14" borderId="51" xfId="3" applyNumberFormat="1" applyFont="1" applyFill="1" applyBorder="1" applyAlignment="1" applyProtection="1"/>
    <xf numFmtId="38" fontId="24" fillId="14" borderId="52" xfId="3" applyNumberFormat="1" applyFont="1" applyFill="1" applyBorder="1" applyAlignment="1" applyProtection="1"/>
    <xf numFmtId="38" fontId="24" fillId="14" borderId="53" xfId="3" applyNumberFormat="1" applyFont="1" applyFill="1" applyBorder="1" applyAlignment="1" applyProtection="1"/>
    <xf numFmtId="38" fontId="12" fillId="3" borderId="28" xfId="3" applyNumberFormat="1" applyFont="1" applyFill="1" applyBorder="1" applyAlignment="1" applyProtection="1"/>
    <xf numFmtId="38" fontId="12" fillId="3" borderId="29" xfId="3" applyNumberFormat="1" applyFont="1" applyFill="1" applyBorder="1" applyAlignment="1" applyProtection="1"/>
    <xf numFmtId="38" fontId="12" fillId="3" borderId="30" xfId="3" applyNumberFormat="1" applyFont="1" applyFill="1" applyBorder="1" applyAlignment="1" applyProtection="1"/>
    <xf numFmtId="38" fontId="24" fillId="3" borderId="43" xfId="3" applyNumberFormat="1" applyFont="1" applyFill="1" applyBorder="1" applyAlignment="1" applyProtection="1">
      <alignment horizontal="left"/>
    </xf>
    <xf numFmtId="38" fontId="24" fillId="3" borderId="0" xfId="3" applyNumberFormat="1" applyFont="1" applyFill="1" applyBorder="1" applyAlignment="1" applyProtection="1">
      <alignment horizontal="left"/>
    </xf>
    <xf numFmtId="38" fontId="24" fillId="3" borderId="44" xfId="3" applyNumberFormat="1" applyFont="1" applyFill="1" applyBorder="1" applyAlignment="1" applyProtection="1">
      <alignment horizontal="left"/>
    </xf>
    <xf numFmtId="38" fontId="24" fillId="3" borderId="43" xfId="3" applyNumberFormat="1" applyFont="1" applyFill="1" applyBorder="1" applyAlignment="1" applyProtection="1"/>
    <xf numFmtId="38" fontId="24" fillId="3" borderId="0" xfId="3" applyNumberFormat="1" applyFont="1" applyFill="1" applyBorder="1" applyAlignment="1" applyProtection="1"/>
    <xf numFmtId="38" fontId="24" fillId="3" borderId="44" xfId="3" applyNumberFormat="1" applyFont="1" applyFill="1" applyBorder="1" applyAlignment="1" applyProtection="1"/>
    <xf numFmtId="168" fontId="26" fillId="3" borderId="56" xfId="1" applyNumberFormat="1" applyFont="1" applyFill="1" applyBorder="1" applyAlignment="1" applyProtection="1"/>
    <xf numFmtId="168" fontId="25" fillId="3" borderId="56" xfId="1" applyNumberFormat="1" applyFont="1" applyFill="1" applyBorder="1" applyAlignment="1" applyProtection="1"/>
    <xf numFmtId="168" fontId="26" fillId="3" borderId="57" xfId="1" applyNumberFormat="1" applyFont="1" applyFill="1" applyBorder="1" applyAlignment="1" applyProtection="1"/>
    <xf numFmtId="38" fontId="9" fillId="3" borderId="28" xfId="3" applyNumberFormat="1" applyFont="1" applyFill="1" applyBorder="1" applyAlignment="1" applyProtection="1">
      <alignment horizontal="center"/>
    </xf>
    <xf numFmtId="38" fontId="9" fillId="3" borderId="29" xfId="3" applyNumberFormat="1" applyFont="1" applyFill="1" applyBorder="1" applyAlignment="1" applyProtection="1">
      <alignment horizontal="center"/>
    </xf>
    <xf numFmtId="38" fontId="9" fillId="3" borderId="30" xfId="3" applyNumberFormat="1" applyFont="1" applyFill="1" applyBorder="1" applyAlignment="1" applyProtection="1">
      <alignment horizontal="center"/>
    </xf>
    <xf numFmtId="38" fontId="39" fillId="3" borderId="39" xfId="3" applyNumberFormat="1" applyFont="1" applyFill="1" applyBorder="1" applyAlignment="1" applyProtection="1">
      <alignment horizontal="center"/>
    </xf>
    <xf numFmtId="38" fontId="39" fillId="3" borderId="19" xfId="3" applyNumberFormat="1" applyFont="1" applyFill="1" applyBorder="1" applyAlignment="1" applyProtection="1">
      <alignment horizontal="center"/>
    </xf>
    <xf numFmtId="38" fontId="39" fillId="3" borderId="40" xfId="3" applyNumberFormat="1" applyFont="1" applyFill="1" applyBorder="1" applyAlignment="1" applyProtection="1">
      <alignment horizontal="center"/>
    </xf>
    <xf numFmtId="168" fontId="26" fillId="3" borderId="58" xfId="1" applyNumberFormat="1" applyFont="1" applyFill="1" applyBorder="1" applyAlignment="1" applyProtection="1"/>
    <xf numFmtId="168" fontId="25" fillId="3" borderId="58" xfId="1" applyNumberFormat="1" applyFont="1" applyFill="1" applyBorder="1" applyAlignment="1" applyProtection="1"/>
    <xf numFmtId="168" fontId="26" fillId="3" borderId="59" xfId="1" applyNumberFormat="1" applyFont="1" applyFill="1" applyBorder="1" applyAlignment="1" applyProtection="1"/>
    <xf numFmtId="38" fontId="24" fillId="3" borderId="39" xfId="3" applyNumberFormat="1" applyFont="1" applyFill="1" applyBorder="1" applyAlignment="1" applyProtection="1">
      <alignment horizontal="left"/>
    </xf>
    <xf numFmtId="38" fontId="24" fillId="3" borderId="19" xfId="3" applyNumberFormat="1" applyFont="1" applyFill="1" applyBorder="1" applyAlignment="1" applyProtection="1">
      <alignment horizontal="left"/>
    </xf>
    <xf numFmtId="38" fontId="24" fillId="3" borderId="40" xfId="3" applyNumberFormat="1" applyFont="1" applyFill="1" applyBorder="1" applyAlignment="1" applyProtection="1">
      <alignment horizontal="left"/>
    </xf>
    <xf numFmtId="38" fontId="24" fillId="3" borderId="39" xfId="3" applyNumberFormat="1" applyFont="1" applyFill="1" applyBorder="1" applyAlignment="1" applyProtection="1"/>
    <xf numFmtId="38" fontId="24" fillId="3" borderId="19" xfId="3" applyNumberFormat="1" applyFont="1" applyFill="1" applyBorder="1" applyAlignment="1" applyProtection="1"/>
    <xf numFmtId="38" fontId="24" fillId="3" borderId="40" xfId="3" applyNumberFormat="1" applyFont="1" applyFill="1" applyBorder="1" applyAlignment="1" applyProtection="1"/>
    <xf numFmtId="0" fontId="26" fillId="15" borderId="7" xfId="1" applyFont="1" applyFill="1" applyBorder="1" applyAlignment="1" applyProtection="1">
      <alignment horizontal="center"/>
    </xf>
    <xf numFmtId="0" fontId="26" fillId="15" borderId="8" xfId="1" applyFont="1" applyFill="1" applyBorder="1" applyAlignment="1" applyProtection="1">
      <alignment horizontal="center"/>
    </xf>
    <xf numFmtId="0" fontId="26" fillId="15" borderId="47" xfId="1" applyFont="1" applyFill="1" applyBorder="1" applyAlignment="1" applyProtection="1">
      <alignment horizontal="center"/>
    </xf>
    <xf numFmtId="168" fontId="26" fillId="15" borderId="9" xfId="1" applyNumberFormat="1" applyFont="1" applyFill="1" applyBorder="1" applyAlignment="1" applyProtection="1"/>
    <xf numFmtId="168" fontId="25" fillId="15" borderId="9" xfId="1" applyNumberFormat="1" applyFont="1" applyFill="1" applyBorder="1" applyAlignment="1" applyProtection="1"/>
    <xf numFmtId="168" fontId="26" fillId="9" borderId="0" xfId="1" applyNumberFormat="1" applyFont="1" applyFill="1" applyBorder="1" applyAlignment="1" applyProtection="1"/>
    <xf numFmtId="168" fontId="26" fillId="15" borderId="3" xfId="1" applyNumberFormat="1" applyFont="1" applyFill="1" applyBorder="1" applyAlignment="1" applyProtection="1"/>
    <xf numFmtId="0" fontId="26" fillId="15" borderId="7" xfId="1" applyFont="1" applyFill="1" applyBorder="1" applyAlignment="1" applyProtection="1">
      <alignment horizontal="left"/>
    </xf>
    <xf numFmtId="0" fontId="26" fillId="15" borderId="8" xfId="1" applyFont="1" applyFill="1" applyBorder="1" applyAlignment="1" applyProtection="1">
      <alignment horizontal="left"/>
    </xf>
    <xf numFmtId="0" fontId="26" fillId="15" borderId="47" xfId="1" applyFont="1" applyFill="1" applyBorder="1" applyAlignment="1" applyProtection="1">
      <alignment horizontal="left"/>
    </xf>
    <xf numFmtId="0" fontId="25" fillId="3" borderId="48" xfId="1" applyFont="1" applyFill="1" applyBorder="1" applyAlignment="1" applyProtection="1">
      <alignment horizontal="center"/>
    </xf>
    <xf numFmtId="0" fontId="25" fillId="3" borderId="49" xfId="1" applyFont="1" applyFill="1" applyBorder="1" applyAlignment="1" applyProtection="1">
      <alignment horizontal="center"/>
    </xf>
    <xf numFmtId="0" fontId="25" fillId="3" borderId="50" xfId="1" applyFont="1" applyFill="1" applyBorder="1" applyAlignment="1" applyProtection="1">
      <alignment horizontal="center"/>
    </xf>
    <xf numFmtId="0" fontId="25" fillId="3" borderId="48" xfId="1" applyFont="1" applyFill="1" applyBorder="1" applyAlignment="1" applyProtection="1">
      <alignment horizontal="left"/>
    </xf>
    <xf numFmtId="0" fontId="25" fillId="3" borderId="49" xfId="1" applyFont="1" applyFill="1" applyBorder="1" applyAlignment="1" applyProtection="1">
      <alignment horizontal="left"/>
    </xf>
    <xf numFmtId="0" fontId="25" fillId="3" borderId="50" xfId="1" applyFont="1" applyFill="1" applyBorder="1" applyAlignment="1" applyProtection="1">
      <alignment horizontal="left"/>
    </xf>
    <xf numFmtId="168" fontId="26" fillId="9" borderId="54" xfId="1" applyNumberFormat="1" applyFont="1" applyFill="1" applyBorder="1" applyAlignment="1" applyProtection="1"/>
    <xf numFmtId="168" fontId="25" fillId="9" borderId="54" xfId="1" applyNumberFormat="1" applyFont="1" applyFill="1" applyBorder="1" applyAlignment="1" applyProtection="1"/>
    <xf numFmtId="168" fontId="26" fillId="9" borderId="55" xfId="1" applyNumberFormat="1" applyFont="1" applyFill="1" applyBorder="1" applyAlignment="1" applyProtection="1"/>
    <xf numFmtId="38" fontId="24" fillId="16" borderId="51" xfId="3" applyNumberFormat="1" applyFont="1" applyFill="1" applyBorder="1" applyAlignment="1" applyProtection="1"/>
    <xf numFmtId="38" fontId="24" fillId="16" borderId="52" xfId="3" applyNumberFormat="1" applyFont="1" applyFill="1" applyBorder="1" applyAlignment="1" applyProtection="1"/>
    <xf numFmtId="38" fontId="24" fillId="16" borderId="53" xfId="3" applyNumberFormat="1" applyFont="1" applyFill="1" applyBorder="1" applyAlignment="1" applyProtection="1"/>
    <xf numFmtId="38" fontId="12" fillId="3" borderId="28" xfId="3" applyNumberFormat="1" applyFont="1" applyFill="1" applyBorder="1" applyAlignment="1" applyProtection="1">
      <alignment horizontal="center"/>
    </xf>
    <xf numFmtId="38" fontId="12" fillId="3" borderId="29" xfId="3" applyNumberFormat="1" applyFont="1" applyFill="1" applyBorder="1" applyAlignment="1" applyProtection="1">
      <alignment horizontal="center"/>
    </xf>
    <xf numFmtId="38" fontId="12" fillId="3" borderId="30" xfId="3" applyNumberFormat="1" applyFont="1" applyFill="1" applyBorder="1" applyAlignment="1" applyProtection="1">
      <alignment horizontal="center"/>
    </xf>
    <xf numFmtId="38" fontId="12" fillId="3" borderId="60" xfId="3" applyNumberFormat="1" applyFont="1" applyFill="1" applyBorder="1" applyAlignment="1" applyProtection="1"/>
    <xf numFmtId="38" fontId="12" fillId="3" borderId="61" xfId="3" applyNumberFormat="1" applyFont="1" applyFill="1" applyBorder="1" applyAlignment="1" applyProtection="1"/>
    <xf numFmtId="38" fontId="12" fillId="3" borderId="62" xfId="3" applyNumberFormat="1" applyFont="1" applyFill="1" applyBorder="1" applyAlignment="1" applyProtection="1"/>
    <xf numFmtId="167" fontId="41" fillId="15" borderId="23" xfId="1" applyNumberFormat="1" applyFont="1" applyFill="1" applyBorder="1" applyAlignment="1" applyProtection="1">
      <alignment horizontal="left"/>
    </xf>
    <xf numFmtId="167" fontId="41" fillId="15" borderId="24" xfId="1" applyNumberFormat="1" applyFont="1" applyFill="1" applyBorder="1" applyAlignment="1" applyProtection="1">
      <alignment horizontal="left"/>
    </xf>
    <xf numFmtId="167" fontId="41" fillId="15" borderId="25" xfId="1" applyNumberFormat="1" applyFont="1" applyFill="1" applyBorder="1" applyAlignment="1" applyProtection="1">
      <alignment horizontal="left"/>
    </xf>
    <xf numFmtId="168" fontId="26" fillId="15" borderId="26" xfId="1" applyNumberFormat="1" applyFont="1" applyFill="1" applyBorder="1" applyAlignment="1" applyProtection="1"/>
    <xf numFmtId="168" fontId="25" fillId="15" borderId="26" xfId="1" applyNumberFormat="1" applyFont="1" applyFill="1" applyBorder="1" applyAlignment="1" applyProtection="1"/>
    <xf numFmtId="168" fontId="25" fillId="9" borderId="0" xfId="1" quotePrefix="1" applyNumberFormat="1" applyFont="1" applyFill="1" applyBorder="1" applyAlignment="1" applyProtection="1">
      <alignment horizontal="right"/>
    </xf>
    <xf numFmtId="168" fontId="26" fillId="15" borderId="27" xfId="1" applyNumberFormat="1" applyFont="1" applyFill="1" applyBorder="1" applyAlignment="1" applyProtection="1"/>
    <xf numFmtId="167" fontId="3" fillId="9" borderId="0" xfId="1" applyNumberFormat="1" applyFont="1" applyFill="1" applyAlignment="1" applyProtection="1">
      <alignment horizontal="right"/>
    </xf>
    <xf numFmtId="0" fontId="41" fillId="15" borderId="63" xfId="1" applyFont="1" applyFill="1" applyBorder="1" applyAlignment="1" applyProtection="1">
      <alignment horizontal="left"/>
    </xf>
    <xf numFmtId="0" fontId="41" fillId="15" borderId="64" xfId="1" applyFont="1" applyFill="1" applyBorder="1" applyAlignment="1" applyProtection="1">
      <alignment horizontal="left"/>
    </xf>
    <xf numFmtId="0" fontId="41" fillId="15" borderId="65" xfId="1" applyFont="1" applyFill="1" applyBorder="1" applyAlignment="1" applyProtection="1">
      <alignment horizontal="left"/>
    </xf>
    <xf numFmtId="168" fontId="26" fillId="15" borderId="66" xfId="1" applyNumberFormat="1" applyFont="1" applyFill="1" applyBorder="1" applyAlignment="1" applyProtection="1"/>
    <xf numFmtId="168" fontId="25" fillId="15" borderId="66" xfId="1" applyNumberFormat="1" applyFont="1" applyFill="1" applyBorder="1" applyAlignment="1" applyProtection="1"/>
    <xf numFmtId="168" fontId="26" fillId="15" borderId="67" xfId="1" applyNumberFormat="1" applyFont="1" applyFill="1" applyBorder="1" applyAlignment="1" applyProtection="1"/>
    <xf numFmtId="3" fontId="42" fillId="3" borderId="33" xfId="1" applyNumberFormat="1" applyFont="1" applyFill="1" applyBorder="1" applyAlignment="1" applyProtection="1">
      <alignment horizontal="center"/>
    </xf>
    <xf numFmtId="3" fontId="42" fillId="3" borderId="34" xfId="1" applyNumberFormat="1" applyFont="1" applyFill="1" applyBorder="1" applyAlignment="1" applyProtection="1">
      <alignment horizontal="center"/>
    </xf>
    <xf numFmtId="3" fontId="42" fillId="3" borderId="35" xfId="1" applyNumberFormat="1" applyFont="1" applyFill="1" applyBorder="1" applyAlignment="1" applyProtection="1">
      <alignment horizontal="center"/>
    </xf>
    <xf numFmtId="167" fontId="29" fillId="3" borderId="45" xfId="1" quotePrefix="1" applyNumberFormat="1" applyFont="1" applyFill="1" applyBorder="1" applyAlignment="1" applyProtection="1"/>
    <xf numFmtId="167" fontId="43" fillId="3" borderId="45" xfId="1" quotePrefix="1" applyNumberFormat="1" applyFont="1" applyFill="1" applyBorder="1" applyAlignment="1" applyProtection="1"/>
    <xf numFmtId="167" fontId="29" fillId="3" borderId="46" xfId="1" quotePrefix="1" applyNumberFormat="1" applyFont="1" applyFill="1" applyBorder="1" applyAlignment="1" applyProtection="1"/>
    <xf numFmtId="0" fontId="30" fillId="3" borderId="43" xfId="5" applyFont="1" applyFill="1" applyBorder="1" applyAlignment="1" applyProtection="1">
      <alignment horizontal="center"/>
    </xf>
    <xf numFmtId="0" fontId="30" fillId="3" borderId="0" xfId="5" applyFont="1" applyFill="1" applyBorder="1" applyAlignment="1" applyProtection="1">
      <alignment horizontal="center"/>
    </xf>
    <xf numFmtId="0" fontId="30" fillId="3" borderId="44" xfId="5" applyFont="1" applyFill="1" applyBorder="1" applyAlignment="1" applyProtection="1">
      <alignment horizontal="center"/>
    </xf>
    <xf numFmtId="0" fontId="26" fillId="11" borderId="47" xfId="1" applyFont="1" applyFill="1" applyBorder="1" applyAlignment="1" applyProtection="1">
      <alignment horizontal="left"/>
    </xf>
    <xf numFmtId="168" fontId="26" fillId="17" borderId="9" xfId="1" applyNumberFormat="1" applyFont="1" applyFill="1" applyBorder="1" applyAlignment="1" applyProtection="1"/>
    <xf numFmtId="168" fontId="25" fillId="17" borderId="9" xfId="1" applyNumberFormat="1" applyFont="1" applyFill="1" applyBorder="1" applyAlignment="1" applyProtection="1"/>
    <xf numFmtId="38" fontId="45" fillId="18" borderId="51" xfId="3" applyNumberFormat="1" applyFont="1" applyFill="1" applyBorder="1" applyAlignment="1" applyProtection="1">
      <alignment horizontal="center"/>
    </xf>
    <xf numFmtId="38" fontId="45" fillId="18" borderId="52" xfId="3" applyNumberFormat="1" applyFont="1" applyFill="1" applyBorder="1" applyAlignment="1" applyProtection="1">
      <alignment horizontal="center"/>
    </xf>
    <xf numFmtId="38" fontId="45" fillId="18" borderId="53" xfId="3" applyNumberFormat="1" applyFont="1" applyFill="1" applyBorder="1" applyAlignment="1" applyProtection="1">
      <alignment horizontal="center"/>
    </xf>
    <xf numFmtId="168" fontId="47" fillId="18" borderId="68" xfId="1" applyNumberFormat="1" applyFont="1" applyFill="1" applyBorder="1" applyAlignment="1" applyProtection="1"/>
    <xf numFmtId="168" fontId="48" fillId="18" borderId="68" xfId="1" applyNumberFormat="1" applyFont="1" applyFill="1" applyBorder="1" applyAlignment="1" applyProtection="1"/>
    <xf numFmtId="168" fontId="47" fillId="18" borderId="55" xfId="1" applyNumberFormat="1" applyFont="1" applyFill="1" applyBorder="1" applyAlignment="1" applyProtection="1"/>
    <xf numFmtId="38" fontId="45" fillId="18" borderId="51" xfId="3" applyNumberFormat="1" applyFont="1" applyFill="1" applyBorder="1" applyAlignment="1" applyProtection="1"/>
    <xf numFmtId="38" fontId="45" fillId="18" borderId="52" xfId="3" applyNumberFormat="1" applyFont="1" applyFill="1" applyBorder="1" applyAlignment="1" applyProtection="1"/>
    <xf numFmtId="38" fontId="45" fillId="18" borderId="53" xfId="3" applyNumberFormat="1" applyFont="1" applyFill="1" applyBorder="1" applyAlignment="1" applyProtection="1"/>
    <xf numFmtId="168" fontId="26" fillId="3" borderId="69" xfId="1" applyNumberFormat="1" applyFont="1" applyFill="1" applyBorder="1" applyAlignment="1" applyProtection="1"/>
    <xf numFmtId="168" fontId="25" fillId="3" borderId="69" xfId="1" applyNumberFormat="1" applyFont="1" applyFill="1" applyBorder="1" applyAlignment="1" applyProtection="1"/>
    <xf numFmtId="168" fontId="26" fillId="3" borderId="70" xfId="1" applyNumberFormat="1" applyFont="1" applyFill="1" applyBorder="1" applyAlignment="1" applyProtection="1"/>
    <xf numFmtId="0" fontId="25" fillId="3" borderId="51" xfId="1" applyFont="1" applyFill="1" applyBorder="1" applyAlignment="1" applyProtection="1">
      <alignment horizontal="center"/>
    </xf>
    <xf numFmtId="0" fontId="25" fillId="3" borderId="52" xfId="1" applyFont="1" applyFill="1" applyBorder="1" applyAlignment="1" applyProtection="1">
      <alignment horizontal="center"/>
    </xf>
    <xf numFmtId="0" fontId="25" fillId="3" borderId="53" xfId="1" applyFont="1" applyFill="1" applyBorder="1" applyAlignment="1" applyProtection="1">
      <alignment horizontal="center"/>
    </xf>
    <xf numFmtId="0" fontId="25" fillId="3" borderId="43" xfId="1" applyFont="1" applyFill="1" applyBorder="1" applyAlignment="1" applyProtection="1">
      <alignment horizontal="left"/>
    </xf>
    <xf numFmtId="0" fontId="25" fillId="3" borderId="52" xfId="1" applyFont="1" applyFill="1" applyBorder="1" applyAlignment="1" applyProtection="1">
      <alignment horizontal="left"/>
    </xf>
    <xf numFmtId="0" fontId="25" fillId="3" borderId="53" xfId="1" applyFont="1" applyFill="1" applyBorder="1" applyAlignment="1" applyProtection="1">
      <alignment horizontal="left"/>
    </xf>
    <xf numFmtId="38" fontId="45" fillId="18" borderId="28" xfId="3" applyNumberFormat="1" applyFont="1" applyFill="1" applyBorder="1" applyAlignment="1" applyProtection="1">
      <alignment horizontal="center"/>
    </xf>
    <xf numFmtId="38" fontId="45" fillId="18" borderId="29" xfId="3" applyNumberFormat="1" applyFont="1" applyFill="1" applyBorder="1" applyAlignment="1" applyProtection="1">
      <alignment horizontal="center"/>
    </xf>
    <xf numFmtId="38" fontId="45" fillId="18" borderId="30" xfId="3" applyNumberFormat="1" applyFont="1" applyFill="1" applyBorder="1" applyAlignment="1" applyProtection="1">
      <alignment horizontal="center"/>
    </xf>
    <xf numFmtId="168" fontId="47" fillId="18" borderId="69" xfId="1" applyNumberFormat="1" applyFont="1" applyFill="1" applyBorder="1" applyAlignment="1" applyProtection="1"/>
    <xf numFmtId="168" fontId="48" fillId="18" borderId="69" xfId="1" applyNumberFormat="1" applyFont="1" applyFill="1" applyBorder="1" applyAlignment="1" applyProtection="1"/>
    <xf numFmtId="168" fontId="47" fillId="18" borderId="70" xfId="1" applyNumberFormat="1" applyFont="1" applyFill="1" applyBorder="1" applyAlignment="1" applyProtection="1"/>
    <xf numFmtId="38" fontId="45" fillId="18" borderId="28" xfId="3" applyNumberFormat="1" applyFont="1" applyFill="1" applyBorder="1" applyAlignment="1" applyProtection="1"/>
    <xf numFmtId="38" fontId="45" fillId="18" borderId="29" xfId="3" applyNumberFormat="1" applyFont="1" applyFill="1" applyBorder="1" applyAlignment="1" applyProtection="1"/>
    <xf numFmtId="38" fontId="45" fillId="18" borderId="30" xfId="3" applyNumberFormat="1" applyFont="1" applyFill="1" applyBorder="1" applyAlignment="1" applyProtection="1"/>
    <xf numFmtId="38" fontId="45" fillId="18" borderId="36" xfId="3" applyNumberFormat="1" applyFont="1" applyFill="1" applyBorder="1" applyAlignment="1" applyProtection="1">
      <alignment horizontal="center"/>
    </xf>
    <xf numFmtId="38" fontId="45" fillId="18" borderId="37" xfId="3" applyNumberFormat="1" applyFont="1" applyFill="1" applyBorder="1" applyAlignment="1" applyProtection="1">
      <alignment horizontal="center"/>
    </xf>
    <xf numFmtId="38" fontId="45" fillId="18" borderId="38" xfId="3" applyNumberFormat="1" applyFont="1" applyFill="1" applyBorder="1" applyAlignment="1" applyProtection="1">
      <alignment horizontal="center"/>
    </xf>
    <xf numFmtId="168" fontId="47" fillId="18" borderId="58" xfId="1" applyNumberFormat="1" applyFont="1" applyFill="1" applyBorder="1" applyAlignment="1" applyProtection="1"/>
    <xf numFmtId="168" fontId="48" fillId="18" borderId="58" xfId="1" applyNumberFormat="1" applyFont="1" applyFill="1" applyBorder="1" applyAlignment="1" applyProtection="1"/>
    <xf numFmtId="168" fontId="47" fillId="18" borderId="59" xfId="1" applyNumberFormat="1" applyFont="1" applyFill="1" applyBorder="1" applyAlignment="1" applyProtection="1"/>
    <xf numFmtId="38" fontId="45" fillId="18" borderId="36" xfId="3" applyNumberFormat="1" applyFont="1" applyFill="1" applyBorder="1" applyAlignment="1" applyProtection="1"/>
    <xf numFmtId="38" fontId="45" fillId="18" borderId="37" xfId="3" applyNumberFormat="1" applyFont="1" applyFill="1" applyBorder="1" applyAlignment="1" applyProtection="1"/>
    <xf numFmtId="38" fontId="45" fillId="18" borderId="38" xfId="3" applyNumberFormat="1" applyFont="1" applyFill="1" applyBorder="1" applyAlignment="1" applyProtection="1"/>
    <xf numFmtId="38" fontId="45" fillId="18" borderId="71" xfId="3" applyNumberFormat="1" applyFont="1" applyFill="1" applyBorder="1" applyAlignment="1" applyProtection="1">
      <alignment horizontal="center"/>
    </xf>
    <xf numFmtId="38" fontId="45" fillId="18" borderId="72" xfId="3" applyNumberFormat="1" applyFont="1" applyFill="1" applyBorder="1" applyAlignment="1" applyProtection="1">
      <alignment horizontal="center"/>
    </xf>
    <xf numFmtId="38" fontId="45" fillId="18" borderId="73" xfId="3" applyNumberFormat="1" applyFont="1" applyFill="1" applyBorder="1" applyAlignment="1" applyProtection="1">
      <alignment horizontal="center"/>
    </xf>
    <xf numFmtId="168" fontId="47" fillId="18" borderId="74" xfId="1" applyNumberFormat="1" applyFont="1" applyFill="1" applyBorder="1" applyAlignment="1" applyProtection="1"/>
    <xf numFmtId="168" fontId="48" fillId="18" borderId="74" xfId="1" applyNumberFormat="1" applyFont="1" applyFill="1" applyBorder="1" applyAlignment="1" applyProtection="1"/>
    <xf numFmtId="168" fontId="47" fillId="18" borderId="75" xfId="1" applyNumberFormat="1" applyFont="1" applyFill="1" applyBorder="1" applyAlignment="1" applyProtection="1"/>
    <xf numFmtId="38" fontId="45" fillId="18" borderId="71" xfId="3" applyNumberFormat="1" applyFont="1" applyFill="1" applyBorder="1" applyAlignment="1" applyProtection="1"/>
    <xf numFmtId="38" fontId="45" fillId="18" borderId="72" xfId="3" applyNumberFormat="1" applyFont="1" applyFill="1" applyBorder="1" applyAlignment="1" applyProtection="1"/>
    <xf numFmtId="38" fontId="45" fillId="18" borderId="73" xfId="3" applyNumberFormat="1" applyFont="1" applyFill="1" applyBorder="1" applyAlignment="1" applyProtection="1"/>
    <xf numFmtId="38" fontId="12" fillId="18" borderId="33" xfId="3" applyNumberFormat="1" applyFont="1" applyFill="1" applyBorder="1" applyAlignment="1" applyProtection="1">
      <alignment horizontal="center"/>
    </xf>
    <xf numFmtId="38" fontId="12" fillId="18" borderId="34" xfId="3" applyNumberFormat="1" applyFont="1" applyFill="1" applyBorder="1" applyAlignment="1" applyProtection="1">
      <alignment horizontal="center"/>
    </xf>
    <xf numFmtId="38" fontId="12" fillId="18" borderId="35" xfId="3" applyNumberFormat="1" applyFont="1" applyFill="1" applyBorder="1" applyAlignment="1" applyProtection="1">
      <alignment horizontal="center"/>
    </xf>
    <xf numFmtId="168" fontId="26" fillId="18" borderId="31" xfId="1" applyNumberFormat="1" applyFont="1" applyFill="1" applyBorder="1" applyAlignment="1" applyProtection="1"/>
    <xf numFmtId="168" fontId="25" fillId="18" borderId="31" xfId="1" applyNumberFormat="1" applyFont="1" applyFill="1" applyBorder="1" applyAlignment="1" applyProtection="1"/>
    <xf numFmtId="168" fontId="26" fillId="18" borderId="32" xfId="1" applyNumberFormat="1" applyFont="1" applyFill="1" applyBorder="1" applyAlignment="1" applyProtection="1"/>
    <xf numFmtId="38" fontId="12" fillId="18" borderId="43" xfId="3" applyNumberFormat="1" applyFont="1" applyFill="1" applyBorder="1" applyAlignment="1" applyProtection="1"/>
    <xf numFmtId="38" fontId="12" fillId="18" borderId="0" xfId="3" applyNumberFormat="1" applyFont="1" applyFill="1" applyBorder="1" applyAlignment="1" applyProtection="1"/>
    <xf numFmtId="38" fontId="12" fillId="18" borderId="35" xfId="3" applyNumberFormat="1" applyFont="1" applyFill="1" applyBorder="1" applyAlignment="1" applyProtection="1"/>
    <xf numFmtId="38" fontId="12" fillId="18" borderId="36" xfId="3" applyNumberFormat="1" applyFont="1" applyFill="1" applyBorder="1" applyAlignment="1" applyProtection="1">
      <alignment horizontal="center"/>
    </xf>
    <xf numFmtId="38" fontId="12" fillId="18" borderId="37" xfId="3" applyNumberFormat="1" applyFont="1" applyFill="1" applyBorder="1" applyAlignment="1" applyProtection="1">
      <alignment horizontal="center"/>
    </xf>
    <xf numFmtId="38" fontId="12" fillId="18" borderId="38" xfId="3" applyNumberFormat="1" applyFont="1" applyFill="1" applyBorder="1" applyAlignment="1" applyProtection="1">
      <alignment horizontal="center"/>
    </xf>
    <xf numFmtId="168" fontId="26" fillId="18" borderId="58" xfId="1" applyNumberFormat="1" applyFont="1" applyFill="1" applyBorder="1" applyAlignment="1" applyProtection="1"/>
    <xf numFmtId="168" fontId="25" fillId="18" borderId="58" xfId="1" applyNumberFormat="1" applyFont="1" applyFill="1" applyBorder="1" applyAlignment="1" applyProtection="1"/>
    <xf numFmtId="168" fontId="26" fillId="18" borderId="59" xfId="1" applyNumberFormat="1" applyFont="1" applyFill="1" applyBorder="1" applyAlignment="1" applyProtection="1"/>
    <xf numFmtId="38" fontId="12" fillId="18" borderId="38" xfId="3" applyNumberFormat="1" applyFont="1" applyFill="1" applyBorder="1" applyAlignment="1" applyProtection="1"/>
    <xf numFmtId="38" fontId="12" fillId="18" borderId="39" xfId="3" applyNumberFormat="1" applyFont="1" applyFill="1" applyBorder="1" applyAlignment="1" applyProtection="1">
      <alignment horizontal="center"/>
    </xf>
    <xf numFmtId="38" fontId="12" fillId="18" borderId="19" xfId="3" applyNumberFormat="1" applyFont="1" applyFill="1" applyBorder="1" applyAlignment="1" applyProtection="1">
      <alignment horizontal="center"/>
    </xf>
    <xf numFmtId="38" fontId="12" fillId="18" borderId="40" xfId="3" applyNumberFormat="1" applyFont="1" applyFill="1" applyBorder="1" applyAlignment="1" applyProtection="1">
      <alignment horizontal="center"/>
    </xf>
    <xf numFmtId="168" fontId="26" fillId="18" borderId="41" xfId="1" applyNumberFormat="1" applyFont="1" applyFill="1" applyBorder="1" applyAlignment="1" applyProtection="1"/>
    <xf numFmtId="168" fontId="25" fillId="18" borderId="41" xfId="1" applyNumberFormat="1" applyFont="1" applyFill="1" applyBorder="1" applyAlignment="1" applyProtection="1"/>
    <xf numFmtId="168" fontId="26" fillId="18" borderId="42" xfId="1" applyNumberFormat="1" applyFont="1" applyFill="1" applyBorder="1" applyAlignment="1" applyProtection="1"/>
    <xf numFmtId="38" fontId="12" fillId="18" borderId="40" xfId="3" applyNumberFormat="1" applyFont="1" applyFill="1" applyBorder="1" applyAlignment="1" applyProtection="1"/>
    <xf numFmtId="38" fontId="24" fillId="18" borderId="48" xfId="3" applyNumberFormat="1" applyFont="1" applyFill="1" applyBorder="1" applyAlignment="1" applyProtection="1">
      <alignment horizontal="center"/>
    </xf>
    <xf numFmtId="38" fontId="24" fillId="18" borderId="49" xfId="3" applyNumberFormat="1" applyFont="1" applyFill="1" applyBorder="1" applyAlignment="1" applyProtection="1">
      <alignment horizontal="center"/>
    </xf>
    <xf numFmtId="38" fontId="24" fillId="18" borderId="50" xfId="3" applyNumberFormat="1" applyFont="1" applyFill="1" applyBorder="1" applyAlignment="1" applyProtection="1">
      <alignment horizontal="center"/>
    </xf>
    <xf numFmtId="168" fontId="26" fillId="18" borderId="56" xfId="1" applyNumberFormat="1" applyFont="1" applyFill="1" applyBorder="1" applyAlignment="1" applyProtection="1"/>
    <xf numFmtId="168" fontId="25" fillId="18" borderId="56" xfId="1" applyNumberFormat="1" applyFont="1" applyFill="1" applyBorder="1" applyAlignment="1" applyProtection="1"/>
    <xf numFmtId="168" fontId="26" fillId="18" borderId="57" xfId="1" applyNumberFormat="1" applyFont="1" applyFill="1" applyBorder="1" applyAlignment="1" applyProtection="1"/>
    <xf numFmtId="38" fontId="24" fillId="18" borderId="43" xfId="3" applyNumberFormat="1" applyFont="1" applyFill="1" applyBorder="1" applyAlignment="1" applyProtection="1"/>
    <xf numFmtId="38" fontId="24" fillId="18" borderId="0" xfId="3" applyNumberFormat="1" applyFont="1" applyFill="1" applyBorder="1" applyAlignment="1" applyProtection="1"/>
    <xf numFmtId="38" fontId="24" fillId="18" borderId="50" xfId="3" applyNumberFormat="1" applyFont="1" applyFill="1" applyBorder="1" applyAlignment="1" applyProtection="1"/>
    <xf numFmtId="0" fontId="25" fillId="3" borderId="71" xfId="1" applyFont="1" applyFill="1" applyBorder="1" applyAlignment="1" applyProtection="1">
      <alignment horizontal="center"/>
    </xf>
    <xf numFmtId="0" fontId="25" fillId="3" borderId="72" xfId="1" applyFont="1" applyFill="1" applyBorder="1" applyAlignment="1" applyProtection="1">
      <alignment horizontal="center"/>
    </xf>
    <xf numFmtId="0" fontId="25" fillId="3" borderId="73" xfId="1" applyFont="1" applyFill="1" applyBorder="1" applyAlignment="1" applyProtection="1">
      <alignment horizontal="center"/>
    </xf>
    <xf numFmtId="0" fontId="25" fillId="3" borderId="73" xfId="1" applyFont="1" applyFill="1" applyBorder="1" applyAlignment="1" applyProtection="1">
      <alignment horizontal="left"/>
    </xf>
    <xf numFmtId="168" fontId="25" fillId="3" borderId="46" xfId="1" applyNumberFormat="1" applyFont="1" applyFill="1" applyBorder="1" applyAlignment="1" applyProtection="1"/>
    <xf numFmtId="168" fontId="25" fillId="3" borderId="57" xfId="1" applyNumberFormat="1" applyFont="1" applyFill="1" applyBorder="1" applyAlignment="1" applyProtection="1"/>
    <xf numFmtId="0" fontId="44" fillId="3" borderId="51" xfId="1" quotePrefix="1" applyFont="1" applyFill="1" applyBorder="1" applyAlignment="1" applyProtection="1">
      <alignment horizontal="left"/>
    </xf>
    <xf numFmtId="0" fontId="44" fillId="3" borderId="52" xfId="1" quotePrefix="1" applyFont="1" applyFill="1" applyBorder="1" applyAlignment="1" applyProtection="1">
      <alignment horizontal="left"/>
    </xf>
    <xf numFmtId="0" fontId="44" fillId="3" borderId="53" xfId="1" quotePrefix="1" applyFont="1" applyFill="1" applyBorder="1" applyAlignment="1" applyProtection="1">
      <alignment horizontal="left"/>
    </xf>
    <xf numFmtId="0" fontId="26" fillId="3" borderId="54" xfId="1" quotePrefix="1" applyNumberFormat="1" applyFont="1" applyFill="1" applyBorder="1" applyAlignment="1" applyProtection="1">
      <alignment horizontal="center"/>
    </xf>
    <xf numFmtId="0" fontId="25" fillId="3" borderId="54" xfId="1" quotePrefix="1" applyNumberFormat="1" applyFont="1" applyFill="1" applyBorder="1" applyAlignment="1" applyProtection="1">
      <alignment horizontal="center"/>
    </xf>
    <xf numFmtId="0" fontId="2" fillId="9" borderId="44" xfId="1" applyFont="1" applyFill="1" applyBorder="1" applyProtection="1"/>
    <xf numFmtId="0" fontId="26" fillId="3" borderId="55" xfId="1" quotePrefix="1" applyFont="1" applyFill="1" applyBorder="1" applyAlignment="1" applyProtection="1">
      <alignment horizontal="center"/>
    </xf>
    <xf numFmtId="0" fontId="26" fillId="3" borderId="54" xfId="1" quotePrefix="1" applyFont="1" applyFill="1" applyBorder="1" applyAlignment="1" applyProtection="1">
      <alignment horizontal="center"/>
    </xf>
    <xf numFmtId="0" fontId="25" fillId="3" borderId="54" xfId="1" quotePrefix="1" applyFont="1" applyFill="1" applyBorder="1" applyAlignment="1" applyProtection="1">
      <alignment horizontal="center"/>
    </xf>
    <xf numFmtId="0" fontId="25" fillId="3" borderId="43" xfId="1" applyFont="1" applyFill="1" applyBorder="1" applyAlignment="1" applyProtection="1">
      <alignment horizontal="center"/>
    </xf>
    <xf numFmtId="0" fontId="25" fillId="3" borderId="0" xfId="1" applyFont="1" applyFill="1" applyBorder="1" applyAlignment="1" applyProtection="1">
      <alignment horizontal="center"/>
    </xf>
    <xf numFmtId="0" fontId="25" fillId="3" borderId="62" xfId="1" applyFont="1" applyFill="1" applyBorder="1" applyAlignment="1" applyProtection="1">
      <alignment horizontal="left"/>
    </xf>
    <xf numFmtId="0" fontId="2" fillId="9" borderId="0" xfId="1" applyFont="1" applyFill="1" applyBorder="1" applyProtection="1"/>
    <xf numFmtId="0" fontId="44" fillId="3" borderId="51" xfId="1" applyFont="1" applyFill="1" applyBorder="1" applyAlignment="1" applyProtection="1">
      <alignment horizontal="center" vertical="center" wrapText="1"/>
    </xf>
    <xf numFmtId="0" fontId="44" fillId="3" borderId="52" xfId="1" applyFont="1" applyFill="1" applyBorder="1" applyAlignment="1" applyProtection="1">
      <alignment horizontal="center" vertical="center" wrapText="1"/>
    </xf>
    <xf numFmtId="0" fontId="44" fillId="3" borderId="53" xfId="1" applyFont="1" applyFill="1" applyBorder="1" applyAlignment="1" applyProtection="1">
      <alignment horizontal="center" vertical="center" wrapText="1"/>
    </xf>
    <xf numFmtId="169" fontId="49" fillId="3" borderId="76" xfId="4" applyNumberFormat="1" applyFont="1" applyFill="1" applyBorder="1" applyAlignment="1" applyProtection="1">
      <alignment horizontal="center" vertical="center"/>
    </xf>
    <xf numFmtId="170" fontId="25" fillId="3" borderId="76" xfId="1" quotePrefix="1" applyNumberFormat="1" applyFont="1" applyFill="1" applyBorder="1" applyAlignment="1" applyProtection="1">
      <alignment horizontal="center"/>
    </xf>
    <xf numFmtId="0" fontId="26" fillId="9" borderId="44" xfId="1" applyFont="1" applyFill="1" applyBorder="1" applyAlignment="1" applyProtection="1">
      <alignment horizontal="center"/>
    </xf>
    <xf numFmtId="169" fontId="26" fillId="3" borderId="77" xfId="1" quotePrefix="1" applyNumberFormat="1" applyFont="1" applyFill="1" applyBorder="1" applyAlignment="1" applyProtection="1">
      <alignment horizontal="center"/>
    </xf>
    <xf numFmtId="169" fontId="3" fillId="9" borderId="0" xfId="1" applyNumberFormat="1" applyFont="1" applyFill="1" applyAlignment="1" applyProtection="1">
      <alignment horizontal="right"/>
    </xf>
    <xf numFmtId="169" fontId="50" fillId="19" borderId="76" xfId="1" quotePrefix="1" applyNumberFormat="1" applyFont="1" applyFill="1" applyBorder="1" applyAlignment="1" applyProtection="1">
      <alignment horizontal="center"/>
    </xf>
    <xf numFmtId="169" fontId="51" fillId="20" borderId="76" xfId="1" quotePrefix="1" applyNumberFormat="1" applyFont="1" applyFill="1" applyBorder="1" applyAlignment="1" applyProtection="1">
      <alignment horizontal="center"/>
    </xf>
    <xf numFmtId="170" fontId="52" fillId="20" borderId="76" xfId="1" quotePrefix="1" applyNumberFormat="1" applyFont="1" applyFill="1" applyBorder="1" applyAlignment="1" applyProtection="1">
      <alignment horizontal="center"/>
    </xf>
    <xf numFmtId="169" fontId="53" fillId="15" borderId="76" xfId="1" quotePrefix="1" applyNumberFormat="1" applyFont="1" applyFill="1" applyBorder="1" applyAlignment="1" applyProtection="1">
      <alignment horizontal="center"/>
    </xf>
    <xf numFmtId="170" fontId="54" fillId="15" borderId="76" xfId="1" quotePrefix="1" applyNumberFormat="1" applyFont="1" applyFill="1" applyBorder="1" applyAlignment="1" applyProtection="1">
      <alignment horizontal="center"/>
    </xf>
    <xf numFmtId="0" fontId="41" fillId="3" borderId="78" xfId="1" quotePrefix="1" applyFont="1" applyFill="1" applyBorder="1" applyAlignment="1" applyProtection="1">
      <alignment horizontal="center" vertical="top"/>
    </xf>
    <xf numFmtId="0" fontId="41" fillId="3" borderId="79" xfId="1" quotePrefix="1" applyFont="1" applyFill="1" applyBorder="1" applyAlignment="1" applyProtection="1">
      <alignment horizontal="center" vertical="top"/>
    </xf>
    <xf numFmtId="0" fontId="41" fillId="3" borderId="80" xfId="1" quotePrefix="1" applyFont="1" applyFill="1" applyBorder="1" applyAlignment="1" applyProtection="1">
      <alignment horizontal="left" vertical="top"/>
    </xf>
    <xf numFmtId="0" fontId="44" fillId="15" borderId="16" xfId="4" applyFont="1" applyFill="1" applyBorder="1" applyAlignment="1" applyProtection="1">
      <alignment horizontal="center" vertical="center"/>
    </xf>
    <xf numFmtId="0" fontId="44" fillId="15" borderId="17" xfId="4" applyFont="1" applyFill="1" applyBorder="1" applyAlignment="1" applyProtection="1">
      <alignment horizontal="center" vertical="center"/>
    </xf>
    <xf numFmtId="0" fontId="44" fillId="15" borderId="81" xfId="4" applyFont="1" applyFill="1" applyBorder="1" applyAlignment="1" applyProtection="1">
      <alignment horizontal="center" vertical="center"/>
    </xf>
    <xf numFmtId="0" fontId="26" fillId="3" borderId="82" xfId="1" quotePrefix="1" applyNumberFormat="1" applyFont="1" applyFill="1" applyBorder="1" applyAlignment="1" applyProtection="1">
      <alignment horizontal="center" wrapText="1"/>
    </xf>
    <xf numFmtId="0" fontId="48" fillId="3" borderId="82" xfId="1" quotePrefix="1" applyNumberFormat="1" applyFont="1" applyFill="1" applyBorder="1" applyAlignment="1" applyProtection="1">
      <alignment horizontal="center" wrapText="1"/>
    </xf>
    <xf numFmtId="165" fontId="26" fillId="9" borderId="44" xfId="1" applyNumberFormat="1" applyFont="1" applyFill="1" applyBorder="1" applyAlignment="1" applyProtection="1">
      <alignment horizontal="center" vertical="center" wrapText="1"/>
    </xf>
    <xf numFmtId="171" fontId="26" fillId="3" borderId="83" xfId="1" quotePrefix="1" applyNumberFormat="1" applyFont="1" applyFill="1" applyBorder="1" applyAlignment="1" applyProtection="1">
      <alignment horizontal="center" wrapText="1"/>
    </xf>
    <xf numFmtId="171" fontId="50" fillId="19" borderId="82" xfId="1" quotePrefix="1" applyNumberFormat="1" applyFont="1" applyFill="1" applyBorder="1" applyAlignment="1" applyProtection="1">
      <alignment horizontal="center" wrapText="1"/>
    </xf>
    <xf numFmtId="171" fontId="51" fillId="20" borderId="82" xfId="1" quotePrefix="1" applyNumberFormat="1" applyFont="1" applyFill="1" applyBorder="1" applyAlignment="1" applyProtection="1">
      <alignment horizontal="center" vertical="center" wrapText="1"/>
    </xf>
    <xf numFmtId="171" fontId="56" fillId="20" borderId="82" xfId="1" quotePrefix="1" applyNumberFormat="1" applyFont="1" applyFill="1" applyBorder="1" applyAlignment="1" applyProtection="1">
      <alignment horizontal="center" vertical="center" wrapText="1"/>
    </xf>
    <xf numFmtId="171" fontId="57" fillId="15" borderId="82" xfId="1" quotePrefix="1" applyNumberFormat="1" applyFont="1" applyFill="1" applyBorder="1" applyAlignment="1" applyProtection="1">
      <alignment horizontal="center" vertical="center" wrapText="1"/>
    </xf>
    <xf numFmtId="171" fontId="54" fillId="15" borderId="82" xfId="1" quotePrefix="1" applyNumberFormat="1" applyFont="1" applyFill="1" applyBorder="1" applyAlignment="1" applyProtection="1">
      <alignment horizontal="center" wrapText="1"/>
    </xf>
    <xf numFmtId="171" fontId="26" fillId="3" borderId="84" xfId="1" quotePrefix="1" applyNumberFormat="1" applyFont="1" applyFill="1" applyBorder="1" applyAlignment="1" applyProtection="1">
      <alignment horizontal="center"/>
    </xf>
    <xf numFmtId="171" fontId="26" fillId="3" borderId="21" xfId="1" quotePrefix="1" applyNumberFormat="1" applyFont="1" applyFill="1" applyBorder="1" applyAlignment="1" applyProtection="1">
      <alignment horizontal="center"/>
    </xf>
    <xf numFmtId="171" fontId="26" fillId="3" borderId="85" xfId="1" quotePrefix="1" applyNumberFormat="1" applyFont="1" applyFill="1" applyBorder="1" applyAlignment="1" applyProtection="1">
      <alignment horizontal="center"/>
    </xf>
    <xf numFmtId="165" fontId="26" fillId="9" borderId="0" xfId="1" applyNumberFormat="1" applyFont="1" applyFill="1" applyBorder="1" applyAlignment="1" applyProtection="1">
      <alignment horizontal="left"/>
    </xf>
    <xf numFmtId="0" fontId="26" fillId="9" borderId="79" xfId="1" applyNumberFormat="1" applyFont="1" applyFill="1" applyBorder="1" applyProtection="1"/>
    <xf numFmtId="165" fontId="26" fillId="9" borderId="0" xfId="1" applyNumberFormat="1" applyFont="1" applyFill="1" applyBorder="1" applyProtection="1"/>
    <xf numFmtId="0" fontId="26" fillId="9" borderId="79" xfId="1" applyFont="1" applyFill="1" applyBorder="1" applyProtection="1"/>
    <xf numFmtId="0" fontId="25" fillId="9" borderId="0" xfId="1" applyFont="1" applyFill="1" applyBorder="1" applyProtection="1"/>
    <xf numFmtId="172" fontId="60" fillId="9" borderId="0" xfId="1" applyNumberFormat="1" applyFont="1" applyFill="1" applyBorder="1" applyAlignment="1" applyProtection="1">
      <alignment horizontal="center"/>
    </xf>
    <xf numFmtId="0" fontId="61" fillId="10" borderId="0" xfId="1" quotePrefix="1" applyFont="1" applyFill="1" applyAlignment="1" applyProtection="1">
      <alignment horizontal="center"/>
    </xf>
    <xf numFmtId="169" fontId="49" fillId="3" borderId="20" xfId="4" applyNumberFormat="1" applyFont="1" applyFill="1" applyBorder="1" applyAlignment="1" applyProtection="1">
      <alignment horizontal="center" vertical="center"/>
    </xf>
    <xf numFmtId="169" fontId="62" fillId="3" borderId="20" xfId="4" applyNumberFormat="1" applyFont="1" applyFill="1" applyBorder="1" applyAlignment="1" applyProtection="1">
      <alignment horizontal="center" vertical="center"/>
    </xf>
    <xf numFmtId="0" fontId="63" fillId="9" borderId="0" xfId="1" applyFont="1" applyFill="1" applyBorder="1" applyAlignment="1" applyProtection="1"/>
    <xf numFmtId="0" fontId="60" fillId="9" borderId="0" xfId="1" quotePrefix="1" applyFont="1" applyFill="1" applyBorder="1" applyAlignment="1" applyProtection="1">
      <alignment horizontal="left"/>
    </xf>
    <xf numFmtId="0" fontId="60" fillId="9" borderId="0" xfId="1" applyFont="1" applyFill="1" applyBorder="1" applyAlignment="1" applyProtection="1">
      <alignment horizontal="right"/>
    </xf>
    <xf numFmtId="0" fontId="64" fillId="9" borderId="0" xfId="4" quotePrefix="1" applyFont="1" applyFill="1" applyBorder="1" applyAlignment="1" applyProtection="1"/>
    <xf numFmtId="0" fontId="9" fillId="2" borderId="0" xfId="6" applyFont="1" applyFill="1" applyProtection="1"/>
    <xf numFmtId="0" fontId="9" fillId="9" borderId="0" xfId="6" applyNumberFormat="1" applyFont="1" applyFill="1" applyProtection="1"/>
    <xf numFmtId="0" fontId="65" fillId="9" borderId="0" xfId="3" applyNumberFormat="1" applyFont="1" applyFill="1" applyAlignment="1" applyProtection="1"/>
    <xf numFmtId="0" fontId="9" fillId="9" borderId="0" xfId="6" applyFont="1" applyFill="1" applyProtection="1"/>
    <xf numFmtId="0" fontId="9" fillId="9" borderId="0" xfId="6" applyFont="1" applyFill="1" applyBorder="1" applyAlignment="1" applyProtection="1">
      <alignment horizontal="center"/>
    </xf>
    <xf numFmtId="38" fontId="65" fillId="9" borderId="0" xfId="3" applyNumberFormat="1" applyFont="1" applyFill="1" applyBorder="1" applyProtection="1"/>
    <xf numFmtId="167" fontId="65" fillId="9" borderId="0" xfId="3" applyNumberFormat="1" applyFont="1" applyFill="1" applyBorder="1" applyAlignment="1" applyProtection="1"/>
    <xf numFmtId="0" fontId="66" fillId="9" borderId="0" xfId="6" applyFont="1" applyFill="1" applyBorder="1" applyAlignment="1" applyProtection="1">
      <alignment horizontal="center"/>
    </xf>
    <xf numFmtId="0" fontId="67" fillId="9" borderId="0" xfId="1" applyFont="1" applyFill="1" applyBorder="1" applyAlignment="1" applyProtection="1">
      <alignment horizontal="center"/>
    </xf>
    <xf numFmtId="173" fontId="68" fillId="3" borderId="20" xfId="2" applyNumberFormat="1" applyFont="1" applyFill="1" applyBorder="1" applyAlignment="1" applyProtection="1">
      <alignment horizontal="center" vertical="center"/>
    </xf>
    <xf numFmtId="0" fontId="24" fillId="9" borderId="0" xfId="6" applyFont="1" applyFill="1" applyBorder="1" applyAlignment="1" applyProtection="1">
      <alignment horizontal="right"/>
    </xf>
    <xf numFmtId="0" fontId="69" fillId="9" borderId="0" xfId="2" applyFont="1" applyFill="1" applyBorder="1" applyAlignment="1" applyProtection="1">
      <alignment horizontal="left"/>
    </xf>
    <xf numFmtId="0" fontId="70" fillId="9" borderId="0" xfId="6" applyFont="1" applyFill="1" applyBorder="1" applyAlignment="1" applyProtection="1">
      <alignment horizontal="right"/>
    </xf>
    <xf numFmtId="0" fontId="3" fillId="9" borderId="0" xfId="1" quotePrefix="1" applyNumberFormat="1" applyFont="1" applyFill="1" applyAlignment="1" applyProtection="1">
      <alignment horizontal="left"/>
    </xf>
    <xf numFmtId="0" fontId="3" fillId="9" borderId="0" xfId="1" applyFont="1" applyFill="1" applyBorder="1" applyProtection="1"/>
    <xf numFmtId="0" fontId="3" fillId="9" borderId="0" xfId="1" quotePrefix="1" applyFont="1" applyFill="1" applyAlignment="1" applyProtection="1">
      <alignment horizontal="left"/>
    </xf>
    <xf numFmtId="0" fontId="5" fillId="9" borderId="0" xfId="4" quotePrefix="1" applyFont="1" applyFill="1" applyAlignment="1" applyProtection="1">
      <alignment vertical="center"/>
    </xf>
    <xf numFmtId="1" fontId="71" fillId="14" borderId="86" xfId="4" applyNumberFormat="1" applyFont="1" applyFill="1" applyBorder="1" applyAlignment="1" applyProtection="1">
      <alignment horizontal="center" vertical="center"/>
    </xf>
    <xf numFmtId="1" fontId="71" fillId="14" borderId="87" xfId="4" applyNumberFormat="1" applyFont="1" applyFill="1" applyBorder="1" applyAlignment="1" applyProtection="1">
      <alignment horizontal="center" vertical="center"/>
    </xf>
    <xf numFmtId="0" fontId="72" fillId="3" borderId="20" xfId="4" applyNumberFormat="1" applyFont="1" applyFill="1" applyBorder="1" applyAlignment="1" applyProtection="1">
      <alignment horizontal="center" vertical="center"/>
    </xf>
    <xf numFmtId="0" fontId="73" fillId="3" borderId="20" xfId="0" applyNumberFormat="1" applyFont="1" applyFill="1" applyBorder="1" applyAlignment="1" applyProtection="1">
      <alignment horizontal="center" vertical="center"/>
    </xf>
    <xf numFmtId="0" fontId="74" fillId="3" borderId="86" xfId="2" applyFont="1" applyFill="1" applyBorder="1" applyAlignment="1" applyProtection="1">
      <alignment horizontal="center"/>
    </xf>
    <xf numFmtId="0" fontId="74" fillId="3" borderId="52" xfId="2" applyFont="1" applyFill="1" applyBorder="1" applyAlignment="1" applyProtection="1">
      <alignment horizontal="center"/>
    </xf>
    <xf numFmtId="0" fontId="75" fillId="3" borderId="87" xfId="7" applyFill="1" applyBorder="1" applyAlignment="1" applyProtection="1">
      <alignment horizontal="center"/>
    </xf>
    <xf numFmtId="173" fontId="74" fillId="3" borderId="86" xfId="4" applyNumberFormat="1" applyFont="1" applyFill="1" applyBorder="1" applyAlignment="1" applyProtection="1">
      <alignment horizontal="center" vertical="center"/>
    </xf>
    <xf numFmtId="173" fontId="75" fillId="3" borderId="87" xfId="7" applyNumberFormat="1" applyFill="1" applyBorder="1" applyAlignment="1" applyProtection="1">
      <alignment horizontal="center" vertical="center"/>
    </xf>
    <xf numFmtId="49" fontId="64" fillId="3" borderId="20" xfId="4" applyNumberFormat="1" applyFont="1" applyFill="1" applyBorder="1" applyAlignment="1" applyProtection="1">
      <alignment horizontal="center" vertical="center"/>
    </xf>
    <xf numFmtId="174" fontId="69" fillId="3" borderId="20" xfId="6" applyNumberFormat="1" applyFont="1" applyFill="1" applyBorder="1" applyAlignment="1" applyProtection="1">
      <alignment horizontal="center" vertical="center"/>
    </xf>
    <xf numFmtId="0" fontId="64" fillId="3" borderId="86" xfId="4" quotePrefix="1" applyFont="1" applyFill="1" applyBorder="1" applyAlignment="1" applyProtection="1">
      <alignment horizontal="center" vertical="center"/>
    </xf>
    <xf numFmtId="0" fontId="64" fillId="3" borderId="52" xfId="4" quotePrefix="1" applyFont="1" applyFill="1" applyBorder="1" applyAlignment="1" applyProtection="1">
      <alignment horizontal="center" vertical="center"/>
    </xf>
    <xf numFmtId="0" fontId="64" fillId="3" borderId="87" xfId="4" quotePrefix="1" applyFont="1" applyFill="1" applyBorder="1" applyAlignment="1" applyProtection="1">
      <alignment horizontal="center" vertical="center"/>
    </xf>
    <xf numFmtId="0" fontId="3" fillId="9" borderId="0" xfId="1" applyNumberFormat="1" applyFont="1" applyFill="1" applyBorder="1" applyProtection="1"/>
    <xf numFmtId="0" fontId="52" fillId="9" borderId="0" xfId="1" applyNumberFormat="1" applyFont="1" applyFill="1" applyAlignment="1" applyProtection="1">
      <alignment horizontal="center" vertical="center"/>
    </xf>
    <xf numFmtId="0" fontId="28" fillId="9" borderId="0" xfId="0" applyNumberFormat="1" applyFont="1" applyFill="1" applyBorder="1" applyAlignment="1" applyProtection="1">
      <alignment horizontal="left"/>
    </xf>
    <xf numFmtId="0" fontId="76" fillId="21" borderId="0" xfId="2" applyFont="1" applyFill="1" applyAlignment="1" applyProtection="1">
      <alignment horizontal="left"/>
    </xf>
    <xf numFmtId="0" fontId="74" fillId="9" borderId="0" xfId="2" applyFont="1" applyFill="1" applyBorder="1" applyAlignment="1" applyProtection="1">
      <alignment horizontal="left"/>
    </xf>
    <xf numFmtId="0" fontId="52" fillId="9" borderId="0" xfId="1" applyFont="1" applyFill="1" applyAlignment="1" applyProtection="1">
      <alignment horizontal="center" vertical="center"/>
    </xf>
    <xf numFmtId="0" fontId="77" fillId="9" borderId="0" xfId="6" applyFont="1" applyFill="1" applyProtection="1"/>
    <xf numFmtId="0" fontId="76" fillId="9" borderId="0" xfId="4" quotePrefix="1" applyFont="1" applyFill="1" applyAlignment="1" applyProtection="1">
      <alignment vertical="center"/>
    </xf>
  </cellXfs>
  <cellStyles count="11">
    <cellStyle name="Hyperlink" xfId="7" builtinId="8"/>
    <cellStyle name="Hyperlink 2" xfId="8"/>
    <cellStyle name="Normal" xfId="0" builtinId="0"/>
    <cellStyle name="Normal 2" xfId="4"/>
    <cellStyle name="Normal 3" xfId="9"/>
    <cellStyle name="Normal 3 2" xfId="10"/>
    <cellStyle name="Normal 4" xfId="1"/>
    <cellStyle name="Normal_B3_2013" xfId="5"/>
    <cellStyle name="Normal_COA-2001-ZAPOVED-No-81-29012002-ANNEX" xfId="6"/>
    <cellStyle name="Normal_TRIAL-BALANCE-2001-MAKET" xfId="2"/>
    <cellStyle name="Normal_ZADACHA" xfId="3"/>
  </cellStyles>
  <dxfs count="43">
    <dxf>
      <numFmt numFmtId="178" formatCode="0000"/>
    </dxf>
    <dxf>
      <numFmt numFmtId="177" formatCode="0000&quot; &quot;0000"/>
    </dxf>
    <dxf>
      <numFmt numFmtId="176" formatCode="0000&quot; &quot;0000&quot; &quot;0000"/>
    </dxf>
    <dxf>
      <numFmt numFmtId="175" formatCode="0000&quot; &quot;0000&quot; &quot;0000&quot; &quot;0000"/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1/B1_2016_01_44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pavlov\AppData\Local\Microsoft\Windows\Temporary%20Internet%20Files\Content.Outlook\EEMNIWKA\Total-Cash-Report-2016-MAK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>
        <row r="3">
          <cell r="C3">
            <v>2016</v>
          </cell>
        </row>
        <row r="9">
          <cell r="B9" t="str">
            <v>СЪВЕТ ЗА ЕЛЕКТРОННИ МЕДИИ</v>
          </cell>
          <cell r="F9">
            <v>42400</v>
          </cell>
          <cell r="H9">
            <v>121565598</v>
          </cell>
        </row>
        <row r="12"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F22">
            <v>0</v>
          </cell>
        </row>
        <row r="28">
          <cell r="E28">
            <v>0</v>
          </cell>
          <cell r="F28">
            <v>0</v>
          </cell>
        </row>
        <row r="33">
          <cell r="E33">
            <v>0</v>
          </cell>
          <cell r="F33">
            <v>0</v>
          </cell>
        </row>
        <row r="39">
          <cell r="E39">
            <v>0</v>
          </cell>
          <cell r="F39">
            <v>0</v>
          </cell>
        </row>
        <row r="47">
          <cell r="E47">
            <v>0</v>
          </cell>
          <cell r="F47">
            <v>0</v>
          </cell>
        </row>
        <row r="52">
          <cell r="E52">
            <v>0</v>
          </cell>
          <cell r="F52">
            <v>0</v>
          </cell>
        </row>
        <row r="58">
          <cell r="E58">
            <v>0</v>
          </cell>
          <cell r="F58">
            <v>0</v>
          </cell>
        </row>
        <row r="61">
          <cell r="E61">
            <v>0</v>
          </cell>
          <cell r="F61">
            <v>0</v>
          </cell>
        </row>
        <row r="64">
          <cell r="F64">
            <v>0</v>
          </cell>
        </row>
        <row r="65">
          <cell r="E65">
            <v>0</v>
          </cell>
          <cell r="F65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E90">
            <v>1200000</v>
          </cell>
          <cell r="F90">
            <v>175004</v>
          </cell>
        </row>
        <row r="93">
          <cell r="F93">
            <v>0</v>
          </cell>
        </row>
        <row r="94">
          <cell r="E94">
            <v>0</v>
          </cell>
          <cell r="F94">
            <v>0</v>
          </cell>
        </row>
        <row r="109">
          <cell r="F109">
            <v>0</v>
          </cell>
        </row>
        <row r="110">
          <cell r="F110">
            <v>30743</v>
          </cell>
        </row>
        <row r="111">
          <cell r="F111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-12835</v>
          </cell>
        </row>
        <row r="119">
          <cell r="F119">
            <v>0</v>
          </cell>
        </row>
        <row r="120">
          <cell r="E120">
            <v>0</v>
          </cell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E138">
            <v>0</v>
          </cell>
          <cell r="F138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E150">
            <v>0</v>
          </cell>
          <cell r="F150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86">
          <cell r="E186">
            <v>728200</v>
          </cell>
          <cell r="F186">
            <v>55842</v>
          </cell>
        </row>
        <row r="189">
          <cell r="E189">
            <v>30000</v>
          </cell>
          <cell r="F189">
            <v>454</v>
          </cell>
        </row>
        <row r="195">
          <cell r="E195">
            <v>185000</v>
          </cell>
          <cell r="F195">
            <v>13938</v>
          </cell>
        </row>
        <row r="203">
          <cell r="E203">
            <v>0</v>
          </cell>
          <cell r="F203">
            <v>0</v>
          </cell>
        </row>
        <row r="204">
          <cell r="E204">
            <v>266000</v>
          </cell>
          <cell r="F204">
            <v>23614</v>
          </cell>
        </row>
        <row r="216">
          <cell r="E216">
            <v>10000</v>
          </cell>
          <cell r="F216">
            <v>0</v>
          </cell>
        </row>
        <row r="217">
          <cell r="E217">
            <v>0</v>
          </cell>
          <cell r="F217">
            <v>0</v>
          </cell>
        </row>
        <row r="218">
          <cell r="E218">
            <v>50</v>
          </cell>
          <cell r="F218">
            <v>0</v>
          </cell>
        </row>
        <row r="222">
          <cell r="E222">
            <v>6000</v>
          </cell>
          <cell r="F222">
            <v>366</v>
          </cell>
        </row>
        <row r="226">
          <cell r="E226">
            <v>0</v>
          </cell>
          <cell r="F226">
            <v>0</v>
          </cell>
        </row>
        <row r="232">
          <cell r="E232">
            <v>0</v>
          </cell>
          <cell r="F232">
            <v>0</v>
          </cell>
        </row>
        <row r="235">
          <cell r="E235">
            <v>0</v>
          </cell>
          <cell r="F235">
            <v>0</v>
          </cell>
        </row>
        <row r="236">
          <cell r="E236">
            <v>0</v>
          </cell>
          <cell r="F236">
            <v>0</v>
          </cell>
        </row>
        <row r="237">
          <cell r="E237">
            <v>0</v>
          </cell>
          <cell r="F237">
            <v>0</v>
          </cell>
        </row>
        <row r="238">
          <cell r="E238">
            <v>0</v>
          </cell>
          <cell r="F238">
            <v>0</v>
          </cell>
        </row>
        <row r="239">
          <cell r="E239">
            <v>0</v>
          </cell>
          <cell r="F239">
            <v>0</v>
          </cell>
        </row>
        <row r="246">
          <cell r="E246">
            <v>0</v>
          </cell>
          <cell r="F246">
            <v>0</v>
          </cell>
        </row>
        <row r="253">
          <cell r="E253">
            <v>0</v>
          </cell>
          <cell r="F253">
            <v>0</v>
          </cell>
        </row>
        <row r="254">
          <cell r="E254">
            <v>0</v>
          </cell>
          <cell r="F254">
            <v>0</v>
          </cell>
        </row>
        <row r="255">
          <cell r="E255">
            <v>0</v>
          </cell>
          <cell r="F255">
            <v>0</v>
          </cell>
        </row>
        <row r="256">
          <cell r="E256">
            <v>0</v>
          </cell>
          <cell r="F256">
            <v>0</v>
          </cell>
        </row>
        <row r="263">
          <cell r="E263">
            <v>0</v>
          </cell>
          <cell r="F263">
            <v>0</v>
          </cell>
        </row>
        <row r="267">
          <cell r="E267">
            <v>0</v>
          </cell>
          <cell r="F267">
            <v>0</v>
          </cell>
        </row>
        <row r="268">
          <cell r="E268">
            <v>0</v>
          </cell>
          <cell r="F268">
            <v>0</v>
          </cell>
        </row>
        <row r="269">
          <cell r="E269">
            <v>4800</v>
          </cell>
          <cell r="F269">
            <v>0</v>
          </cell>
        </row>
        <row r="271">
          <cell r="E271">
            <v>0</v>
          </cell>
          <cell r="F271">
            <v>0</v>
          </cell>
        </row>
        <row r="272">
          <cell r="E272">
            <v>0</v>
          </cell>
          <cell r="F272">
            <v>0</v>
          </cell>
        </row>
        <row r="273">
          <cell r="E273">
            <v>0</v>
          </cell>
          <cell r="F273">
            <v>0</v>
          </cell>
        </row>
        <row r="274">
          <cell r="E274">
            <v>15000</v>
          </cell>
          <cell r="F274">
            <v>0</v>
          </cell>
        </row>
        <row r="282">
          <cell r="E282">
            <v>0</v>
          </cell>
          <cell r="F282">
            <v>0</v>
          </cell>
        </row>
        <row r="285">
          <cell r="E285">
            <v>0</v>
          </cell>
          <cell r="F285">
            <v>0</v>
          </cell>
        </row>
        <row r="286">
          <cell r="E286">
            <v>0</v>
          </cell>
          <cell r="F286">
            <v>0</v>
          </cell>
        </row>
        <row r="290">
          <cell r="E290">
            <v>0</v>
          </cell>
          <cell r="F290">
            <v>0</v>
          </cell>
        </row>
        <row r="291">
          <cell r="E291">
            <v>0</v>
          </cell>
          <cell r="F291">
            <v>0</v>
          </cell>
        </row>
        <row r="294">
          <cell r="E294">
            <v>0</v>
          </cell>
          <cell r="F294">
            <v>0</v>
          </cell>
        </row>
        <row r="295">
          <cell r="E295">
            <v>0</v>
          </cell>
          <cell r="F295">
            <v>0</v>
          </cell>
        </row>
        <row r="413">
          <cell r="E413">
            <v>35000</v>
          </cell>
          <cell r="F413">
            <v>21488</v>
          </cell>
        </row>
        <row r="423">
          <cell r="E423">
            <v>0</v>
          </cell>
          <cell r="F423">
            <v>0</v>
          </cell>
        </row>
        <row r="456">
          <cell r="F456">
            <v>0</v>
          </cell>
        </row>
        <row r="457">
          <cell r="F457">
            <v>0</v>
          </cell>
        </row>
        <row r="458">
          <cell r="F458">
            <v>0</v>
          </cell>
        </row>
        <row r="460">
          <cell r="F460">
            <v>0</v>
          </cell>
        </row>
        <row r="461">
          <cell r="F461">
            <v>0</v>
          </cell>
        </row>
        <row r="463">
          <cell r="F463">
            <v>0</v>
          </cell>
        </row>
        <row r="464">
          <cell r="F464">
            <v>0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>
            <v>0</v>
          </cell>
        </row>
        <row r="470">
          <cell r="F470">
            <v>0</v>
          </cell>
        </row>
        <row r="471">
          <cell r="F471">
            <v>0</v>
          </cell>
        </row>
        <row r="473">
          <cell r="F473">
            <v>0</v>
          </cell>
        </row>
        <row r="474">
          <cell r="F474">
            <v>0</v>
          </cell>
        </row>
        <row r="476">
          <cell r="F476">
            <v>0</v>
          </cell>
        </row>
        <row r="477">
          <cell r="F477">
            <v>0</v>
          </cell>
        </row>
        <row r="478">
          <cell r="F478">
            <v>0</v>
          </cell>
        </row>
        <row r="479">
          <cell r="F479">
            <v>0</v>
          </cell>
        </row>
        <row r="480">
          <cell r="F480">
            <v>0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>
            <v>0</v>
          </cell>
        </row>
        <row r="485">
          <cell r="F485">
            <v>0</v>
          </cell>
        </row>
        <row r="486">
          <cell r="F486">
            <v>0</v>
          </cell>
        </row>
        <row r="487">
          <cell r="F487">
            <v>0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2">
          <cell r="F492">
            <v>0</v>
          </cell>
        </row>
        <row r="493">
          <cell r="F493">
            <v>0</v>
          </cell>
        </row>
        <row r="494">
          <cell r="F494">
            <v>0</v>
          </cell>
        </row>
        <row r="495">
          <cell r="F495">
            <v>0</v>
          </cell>
        </row>
        <row r="496">
          <cell r="F496">
            <v>0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>
            <v>0</v>
          </cell>
        </row>
        <row r="502">
          <cell r="F502">
            <v>0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E506">
            <v>0</v>
          </cell>
          <cell r="F506">
            <v>0</v>
          </cell>
        </row>
        <row r="510">
          <cell r="E510">
            <v>0</v>
          </cell>
          <cell r="F510">
            <v>0</v>
          </cell>
        </row>
        <row r="515">
          <cell r="E515">
            <v>0</v>
          </cell>
          <cell r="F515">
            <v>0</v>
          </cell>
        </row>
        <row r="518">
          <cell r="E518">
            <v>0</v>
          </cell>
          <cell r="F518">
            <v>0</v>
          </cell>
        </row>
        <row r="525">
          <cell r="E525">
            <v>0</v>
          </cell>
          <cell r="F525">
            <v>0</v>
          </cell>
        </row>
        <row r="529">
          <cell r="F529">
            <v>0</v>
          </cell>
        </row>
        <row r="530">
          <cell r="E530">
            <v>0</v>
          </cell>
          <cell r="F530">
            <v>0</v>
          </cell>
        </row>
        <row r="535">
          <cell r="E535">
            <v>0</v>
          </cell>
          <cell r="F535">
            <v>0</v>
          </cell>
        </row>
        <row r="539">
          <cell r="F539">
            <v>0</v>
          </cell>
        </row>
        <row r="540">
          <cell r="F540">
            <v>0</v>
          </cell>
        </row>
        <row r="541">
          <cell r="F541">
            <v>0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>
            <v>0</v>
          </cell>
        </row>
        <row r="546">
          <cell r="F546">
            <v>0</v>
          </cell>
        </row>
        <row r="547">
          <cell r="F547">
            <v>0</v>
          </cell>
        </row>
        <row r="548">
          <cell r="F548">
            <v>0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>
            <v>0</v>
          </cell>
        </row>
        <row r="553">
          <cell r="F553">
            <v>0</v>
          </cell>
        </row>
        <row r="554">
          <cell r="F554">
            <v>0</v>
          </cell>
        </row>
        <row r="555">
          <cell r="F555">
            <v>0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>
            <v>0</v>
          </cell>
        </row>
        <row r="561">
          <cell r="F561">
            <v>0</v>
          </cell>
        </row>
        <row r="562">
          <cell r="F562">
            <v>0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>
            <v>0</v>
          </cell>
        </row>
        <row r="567">
          <cell r="F567">
            <v>-118656</v>
          </cell>
        </row>
        <row r="568">
          <cell r="F568">
            <v>0</v>
          </cell>
        </row>
        <row r="569">
          <cell r="F569">
            <v>0</v>
          </cell>
        </row>
        <row r="570">
          <cell r="F570">
            <v>0</v>
          </cell>
        </row>
        <row r="571">
          <cell r="F571">
            <v>-1530</v>
          </cell>
        </row>
        <row r="572">
          <cell r="F572">
            <v>0</v>
          </cell>
        </row>
        <row r="573">
          <cell r="F573">
            <v>0</v>
          </cell>
        </row>
        <row r="574">
          <cell r="F574">
            <v>0</v>
          </cell>
        </row>
        <row r="575">
          <cell r="F575">
            <v>0</v>
          </cell>
        </row>
        <row r="576">
          <cell r="F576">
            <v>0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E580">
            <v>0</v>
          </cell>
          <cell r="F580">
            <v>0</v>
          </cell>
        </row>
        <row r="581">
          <cell r="F581">
            <v>0</v>
          </cell>
        </row>
        <row r="582">
          <cell r="F582">
            <v>0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E585">
            <v>0</v>
          </cell>
          <cell r="F585">
            <v>0</v>
          </cell>
        </row>
        <row r="599">
          <cell r="B599" t="str">
            <v>08.02.2016 г.</v>
          </cell>
          <cell r="H599" t="str">
            <v>fso@cem.bg</v>
          </cell>
        </row>
        <row r="601">
          <cell r="H601" t="str">
            <v>www.cem.bg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ash-Flow-2016-Leva"/>
      <sheetName val="Cash-Flow-2016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AA207"/>
  <sheetViews>
    <sheetView showZeros="0" tabSelected="1" zoomScale="95" zoomScaleNormal="95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11" sqref="F11"/>
    </sheetView>
  </sheetViews>
  <sheetFormatPr defaultRowHeight="15"/>
  <cols>
    <col min="1" max="1" width="3.7109375" style="1" customWidth="1"/>
    <col min="2" max="2" width="20.140625" style="1" customWidth="1"/>
    <col min="3" max="3" width="22.42578125" style="1" customWidth="1"/>
    <col min="4" max="4" width="34.5703125" style="1" customWidth="1"/>
    <col min="5" max="5" width="0.7109375" style="1" customWidth="1"/>
    <col min="6" max="7" width="17.140625" style="1" customWidth="1"/>
    <col min="8" max="8" width="0.7109375" style="1" customWidth="1"/>
    <col min="9" max="9" width="16.7109375" style="1" customWidth="1"/>
    <col min="10" max="10" width="17.140625" style="1" customWidth="1"/>
    <col min="11" max="11" width="0.7109375" style="1" customWidth="1"/>
    <col min="12" max="12" width="17.140625" style="1" customWidth="1"/>
    <col min="13" max="13" width="0.7109375" style="1" customWidth="1"/>
    <col min="14" max="14" width="17.140625" style="1" customWidth="1"/>
    <col min="15" max="15" width="3.5703125" style="1" customWidth="1"/>
    <col min="16" max="17" width="20" style="2" customWidth="1"/>
    <col min="18" max="18" width="1.140625" style="2" customWidth="1"/>
    <col min="19" max="19" width="59.5703125" style="1" customWidth="1"/>
    <col min="20" max="21" width="12.28515625" style="1" customWidth="1"/>
    <col min="22" max="22" width="1.140625" style="1" customWidth="1"/>
    <col min="23" max="24" width="12.28515625" style="1" customWidth="1"/>
    <col min="25" max="26" width="9.140625" style="1"/>
    <col min="27" max="27" width="10.42578125" style="1" customWidth="1"/>
    <col min="28" max="16384" width="9.140625" style="1"/>
  </cols>
  <sheetData>
    <row r="1" spans="1:27" s="3" customFormat="1" ht="15.75" customHeight="1">
      <c r="A1" s="344"/>
      <c r="B1" s="427" t="s">
        <v>233</v>
      </c>
      <c r="C1" s="427"/>
      <c r="D1" s="427"/>
      <c r="E1" s="64"/>
      <c r="F1" s="426" t="s">
        <v>232</v>
      </c>
      <c r="G1" s="425" t="s">
        <v>231</v>
      </c>
      <c r="H1" s="64"/>
      <c r="I1" s="424" t="s">
        <v>230</v>
      </c>
      <c r="J1" s="424"/>
      <c r="K1" s="64"/>
      <c r="L1" s="423" t="s">
        <v>229</v>
      </c>
      <c r="M1" s="64"/>
      <c r="N1" s="403"/>
      <c r="O1" s="64"/>
      <c r="P1" s="422" t="s">
        <v>228</v>
      </c>
      <c r="Q1" s="421"/>
      <c r="R1" s="420"/>
      <c r="S1" s="344"/>
      <c r="T1" s="344"/>
      <c r="U1" s="344"/>
      <c r="V1" s="344"/>
      <c r="W1" s="87"/>
      <c r="X1" s="87"/>
      <c r="Y1" s="87"/>
      <c r="Z1" s="87"/>
      <c r="AA1" s="87"/>
    </row>
    <row r="2" spans="1:27" s="389" customFormat="1" ht="20.25" customHeight="1">
      <c r="A2" s="344"/>
      <c r="B2" s="419" t="str">
        <f>+[1]OTCHET!B9</f>
        <v>СЪВЕТ ЗА ЕЛЕКТРОННИ МЕДИИ</v>
      </c>
      <c r="C2" s="418"/>
      <c r="D2" s="417"/>
      <c r="E2" s="59"/>
      <c r="F2" s="416">
        <f>+[1]OTCHET!H9</f>
        <v>121565598</v>
      </c>
      <c r="G2" s="415" t="str">
        <f>+[1]OTCHET!F12</f>
        <v>4400</v>
      </c>
      <c r="H2" s="393"/>
      <c r="I2" s="414" t="str">
        <f>+[1]OTCHET!H601</f>
        <v>www.cem.bg</v>
      </c>
      <c r="J2" s="413"/>
      <c r="K2" s="403"/>
      <c r="L2" s="412" t="str">
        <f>+[1]OTCHET!H599</f>
        <v>fso@cem.bg</v>
      </c>
      <c r="M2" s="411"/>
      <c r="N2" s="410"/>
      <c r="O2" s="392"/>
      <c r="P2" s="409">
        <f>+[1]OTCHET!E15</f>
        <v>0</v>
      </c>
      <c r="Q2" s="408" t="str">
        <f>+[1]OTCHET!F15</f>
        <v>БЮДЖЕТ</v>
      </c>
      <c r="R2" s="390"/>
      <c r="S2" s="344" t="s">
        <v>227</v>
      </c>
      <c r="T2" s="407">
        <f>+[1]OTCHET!I9</f>
        <v>0</v>
      </c>
      <c r="U2" s="406"/>
      <c r="V2" s="392"/>
      <c r="W2" s="87"/>
      <c r="X2" s="87"/>
      <c r="Y2" s="87"/>
      <c r="Z2" s="87"/>
      <c r="AA2" s="87"/>
    </row>
    <row r="3" spans="1:27" s="389" customFormat="1" ht="4.5" customHeight="1">
      <c r="A3" s="344"/>
      <c r="B3" s="405"/>
      <c r="C3" s="405"/>
      <c r="D3" s="405"/>
      <c r="E3" s="59"/>
      <c r="F3" s="404"/>
      <c r="G3" s="392"/>
      <c r="H3" s="393"/>
      <c r="I3" s="392"/>
      <c r="J3" s="392"/>
      <c r="K3" s="393"/>
      <c r="L3" s="403"/>
      <c r="M3" s="64"/>
      <c r="N3" s="403"/>
      <c r="O3" s="392"/>
      <c r="P3" s="402"/>
      <c r="Q3" s="390"/>
      <c r="R3" s="390"/>
      <c r="S3" s="344"/>
      <c r="T3" s="344"/>
      <c r="U3" s="344"/>
      <c r="V3" s="392"/>
      <c r="W3" s="87"/>
      <c r="X3" s="87"/>
      <c r="Y3" s="87"/>
      <c r="Z3" s="87"/>
      <c r="AA3" s="87"/>
    </row>
    <row r="4" spans="1:27" s="389" customFormat="1" ht="18.75" customHeight="1">
      <c r="A4" s="344"/>
      <c r="B4" s="388" t="s">
        <v>226</v>
      </c>
      <c r="C4" s="388"/>
      <c r="D4" s="388"/>
      <c r="E4" s="387"/>
      <c r="F4" s="388"/>
      <c r="G4" s="401"/>
      <c r="H4" s="401"/>
      <c r="I4" s="401"/>
      <c r="J4" s="401" t="s">
        <v>225</v>
      </c>
      <c r="K4" s="393"/>
      <c r="L4" s="398">
        <f>+Q4</f>
        <v>2016</v>
      </c>
      <c r="M4" s="400"/>
      <c r="N4" s="400"/>
      <c r="O4" s="392"/>
      <c r="P4" s="399" t="s">
        <v>225</v>
      </c>
      <c r="Q4" s="398">
        <f>+[1]OTCHET!C3</f>
        <v>2016</v>
      </c>
      <c r="R4" s="390"/>
      <c r="S4" s="397" t="s">
        <v>224</v>
      </c>
      <c r="T4" s="397"/>
      <c r="U4" s="397"/>
      <c r="V4" s="344"/>
      <c r="W4" s="87"/>
      <c r="X4" s="87"/>
      <c r="Y4" s="87"/>
      <c r="Z4" s="87"/>
      <c r="AA4" s="87"/>
    </row>
    <row r="5" spans="1:27" s="389" customFormat="1" ht="2.25" customHeight="1">
      <c r="A5" s="393"/>
      <c r="B5" s="396"/>
      <c r="C5" s="396"/>
      <c r="D5" s="396"/>
      <c r="E5" s="396"/>
      <c r="F5" s="396"/>
      <c r="G5" s="395"/>
      <c r="H5" s="396"/>
      <c r="I5" s="395"/>
      <c r="J5" s="394"/>
      <c r="K5" s="393"/>
      <c r="L5" s="392"/>
      <c r="M5" s="392"/>
      <c r="N5" s="393"/>
      <c r="O5" s="392"/>
      <c r="P5" s="392"/>
      <c r="Q5" s="391"/>
      <c r="R5" s="390"/>
      <c r="S5" s="344"/>
      <c r="T5" s="344"/>
      <c r="U5" s="344"/>
      <c r="V5" s="344"/>
      <c r="W5" s="87"/>
      <c r="X5" s="87"/>
      <c r="Y5" s="87"/>
      <c r="Z5" s="87"/>
      <c r="AA5" s="87"/>
    </row>
    <row r="6" spans="1:27" s="3" customFormat="1" ht="17.25" customHeight="1">
      <c r="A6" s="344"/>
      <c r="B6" s="388" t="s">
        <v>223</v>
      </c>
      <c r="C6" s="388"/>
      <c r="D6" s="388"/>
      <c r="E6" s="387"/>
      <c r="F6" s="386"/>
      <c r="G6" s="386"/>
      <c r="H6" s="387"/>
      <c r="I6" s="386"/>
      <c r="J6" s="385"/>
      <c r="K6" s="59"/>
      <c r="L6" s="384">
        <f>[1]OTCHET!F9</f>
        <v>42400</v>
      </c>
      <c r="M6" s="59"/>
      <c r="N6" s="382" t="s">
        <v>222</v>
      </c>
      <c r="O6" s="64"/>
      <c r="P6" s="383">
        <f>[1]OTCHET!F9</f>
        <v>42400</v>
      </c>
      <c r="Q6" s="382" t="s">
        <v>222</v>
      </c>
      <c r="R6" s="70"/>
      <c r="S6" s="381">
        <f>+Q4</f>
        <v>2016</v>
      </c>
      <c r="T6" s="381"/>
      <c r="U6" s="381"/>
      <c r="V6" s="344"/>
      <c r="W6" s="87"/>
      <c r="X6" s="87"/>
      <c r="Y6" s="87"/>
      <c r="Z6" s="87"/>
      <c r="AA6" s="87"/>
    </row>
    <row r="7" spans="1:27" s="3" customFormat="1" ht="4.5" customHeight="1" thickBot="1">
      <c r="A7" s="344"/>
      <c r="B7" s="380"/>
      <c r="C7" s="380"/>
      <c r="D7" s="380"/>
      <c r="E7" s="59"/>
      <c r="F7" s="379"/>
      <c r="G7" s="379"/>
      <c r="H7" s="59"/>
      <c r="I7" s="379"/>
      <c r="J7" s="379"/>
      <c r="K7" s="59"/>
      <c r="L7" s="379"/>
      <c r="M7" s="59"/>
      <c r="N7" s="379"/>
      <c r="O7" s="378"/>
      <c r="P7" s="377"/>
      <c r="Q7" s="377"/>
      <c r="R7" s="70"/>
      <c r="S7" s="376"/>
      <c r="T7" s="376"/>
      <c r="U7" s="376"/>
      <c r="V7" s="64"/>
      <c r="W7" s="87"/>
      <c r="X7" s="87"/>
      <c r="Y7" s="87"/>
      <c r="Z7" s="87"/>
    </row>
    <row r="8" spans="1:27" s="3" customFormat="1" ht="57" customHeight="1">
      <c r="A8" s="344"/>
      <c r="B8" s="375"/>
      <c r="C8" s="374"/>
      <c r="D8" s="373"/>
      <c r="E8" s="59"/>
      <c r="F8" s="372" t="s">
        <v>221</v>
      </c>
      <c r="G8" s="371" t="s">
        <v>220</v>
      </c>
      <c r="H8" s="59"/>
      <c r="I8" s="370" t="s">
        <v>219</v>
      </c>
      <c r="J8" s="369" t="s">
        <v>218</v>
      </c>
      <c r="K8" s="59"/>
      <c r="L8" s="368" t="s">
        <v>217</v>
      </c>
      <c r="M8" s="59"/>
      <c r="N8" s="367" t="s">
        <v>216</v>
      </c>
      <c r="O8" s="366"/>
      <c r="P8" s="365" t="s">
        <v>215</v>
      </c>
      <c r="Q8" s="364" t="s">
        <v>214</v>
      </c>
      <c r="R8" s="70"/>
      <c r="S8" s="363" t="s">
        <v>213</v>
      </c>
      <c r="T8" s="362"/>
      <c r="U8" s="361"/>
      <c r="V8" s="64"/>
      <c r="W8" s="87"/>
      <c r="X8" s="87"/>
      <c r="Y8" s="87"/>
      <c r="Z8" s="87"/>
    </row>
    <row r="9" spans="1:27" s="3" customFormat="1" ht="18" customHeight="1" thickBot="1">
      <c r="A9" s="344"/>
      <c r="B9" s="360" t="s">
        <v>212</v>
      </c>
      <c r="C9" s="359"/>
      <c r="D9" s="358"/>
      <c r="E9" s="59"/>
      <c r="F9" s="357">
        <f>+L4</f>
        <v>2016</v>
      </c>
      <c r="G9" s="356">
        <f>+L6</f>
        <v>42400</v>
      </c>
      <c r="H9" s="59"/>
      <c r="I9" s="355">
        <f>+L4</f>
        <v>2016</v>
      </c>
      <c r="J9" s="354">
        <f>+L6</f>
        <v>42400</v>
      </c>
      <c r="K9" s="352"/>
      <c r="L9" s="353">
        <f>+L6</f>
        <v>42400</v>
      </c>
      <c r="M9" s="352"/>
      <c r="N9" s="351">
        <f>+L6</f>
        <v>42400</v>
      </c>
      <c r="O9" s="350"/>
      <c r="P9" s="349">
        <f>+L4</f>
        <v>2016</v>
      </c>
      <c r="Q9" s="348">
        <f>[1]OTCHET!F9</f>
        <v>42400</v>
      </c>
      <c r="R9" s="70"/>
      <c r="S9" s="347" t="s">
        <v>211</v>
      </c>
      <c r="T9" s="346"/>
      <c r="U9" s="345"/>
      <c r="V9" s="88"/>
      <c r="W9" s="87"/>
      <c r="X9" s="87"/>
      <c r="Y9" s="87"/>
      <c r="Z9" s="87"/>
    </row>
    <row r="10" spans="1:27" s="3" customFormat="1" ht="15.75">
      <c r="A10" s="344"/>
      <c r="B10" s="343" t="s">
        <v>210</v>
      </c>
      <c r="C10" s="342"/>
      <c r="D10" s="341"/>
      <c r="E10" s="59"/>
      <c r="F10" s="340" t="s">
        <v>205</v>
      </c>
      <c r="G10" s="339" t="s">
        <v>204</v>
      </c>
      <c r="H10" s="59"/>
      <c r="I10" s="340" t="s">
        <v>209</v>
      </c>
      <c r="J10" s="339" t="s">
        <v>208</v>
      </c>
      <c r="K10" s="59"/>
      <c r="L10" s="339" t="s">
        <v>207</v>
      </c>
      <c r="M10" s="59"/>
      <c r="N10" s="338" t="s">
        <v>206</v>
      </c>
      <c r="O10" s="337"/>
      <c r="P10" s="336" t="s">
        <v>205</v>
      </c>
      <c r="Q10" s="335" t="s">
        <v>204</v>
      </c>
      <c r="R10" s="70"/>
      <c r="S10" s="334"/>
      <c r="T10" s="333"/>
      <c r="U10" s="332"/>
      <c r="V10" s="88"/>
      <c r="W10" s="87"/>
      <c r="X10" s="87"/>
      <c r="Y10" s="87"/>
      <c r="Z10" s="87"/>
    </row>
    <row r="11" spans="1:27" s="3" customFormat="1" ht="15.75">
      <c r="A11" s="86"/>
      <c r="B11" s="122" t="s">
        <v>203</v>
      </c>
      <c r="C11" s="121"/>
      <c r="D11" s="120"/>
      <c r="E11" s="59"/>
      <c r="F11" s="178"/>
      <c r="G11" s="177"/>
      <c r="H11" s="59"/>
      <c r="I11" s="178"/>
      <c r="J11" s="178"/>
      <c r="K11" s="82"/>
      <c r="L11" s="178"/>
      <c r="M11" s="82"/>
      <c r="N11" s="331"/>
      <c r="O11" s="80"/>
      <c r="P11" s="178"/>
      <c r="Q11" s="178"/>
      <c r="R11" s="70"/>
      <c r="S11" s="122" t="s">
        <v>203</v>
      </c>
      <c r="T11" s="121"/>
      <c r="U11" s="120"/>
      <c r="V11" s="88"/>
      <c r="W11" s="87"/>
      <c r="X11" s="87"/>
      <c r="Y11" s="87"/>
      <c r="Z11" s="87"/>
    </row>
    <row r="12" spans="1:27" s="3" customFormat="1" ht="15.75">
      <c r="A12" s="86"/>
      <c r="B12" s="176" t="s">
        <v>202</v>
      </c>
      <c r="C12" s="175"/>
      <c r="D12" s="174"/>
      <c r="E12" s="59"/>
      <c r="F12" s="117"/>
      <c r="G12" s="116"/>
      <c r="H12" s="59"/>
      <c r="I12" s="117"/>
      <c r="J12" s="117"/>
      <c r="K12" s="82"/>
      <c r="L12" s="117"/>
      <c r="M12" s="82"/>
      <c r="N12" s="330"/>
      <c r="O12" s="80"/>
      <c r="P12" s="117"/>
      <c r="Q12" s="117"/>
      <c r="R12" s="70"/>
      <c r="S12" s="176" t="s">
        <v>202</v>
      </c>
      <c r="T12" s="175"/>
      <c r="U12" s="174"/>
      <c r="V12" s="88"/>
      <c r="W12" s="87"/>
      <c r="X12" s="87"/>
      <c r="Y12" s="87"/>
      <c r="Z12" s="87"/>
    </row>
    <row r="13" spans="1:27" s="3" customFormat="1" ht="15.75">
      <c r="A13" s="86"/>
      <c r="B13" s="112" t="s">
        <v>201</v>
      </c>
      <c r="C13" s="111"/>
      <c r="D13" s="110"/>
      <c r="E13" s="59"/>
      <c r="F13" s="108">
        <f>+IF($P$2=0,$P13,0)</f>
        <v>0</v>
      </c>
      <c r="G13" s="107">
        <f>+IF($P$2=0,$Q13,0)</f>
        <v>0</v>
      </c>
      <c r="H13" s="59"/>
      <c r="I13" s="108">
        <f>+IF(OR($P$2=98,$P$2=42,$P$2=96,$P$2=97),$P13,0)</f>
        <v>0</v>
      </c>
      <c r="J13" s="107">
        <f>+IF(OR($P$2=98,$P$2=42,$P$2=96,$P$2=97),$Q13,0)</f>
        <v>0</v>
      </c>
      <c r="K13" s="82"/>
      <c r="L13" s="107">
        <f>+IF($P$2=33,$Q13,0)</f>
        <v>0</v>
      </c>
      <c r="M13" s="82"/>
      <c r="N13" s="109">
        <f>+ROUND(+G13+J13+L13,0)</f>
        <v>0</v>
      </c>
      <c r="O13" s="80"/>
      <c r="P13" s="108">
        <f>+ROUND([1]OTCHET!E22+[1]OTCHET!E28+[1]OTCHET!E33+[1]OTCHET!E39+[1]OTCHET!E47+[1]OTCHET!E52+[1]OTCHET!E58+[1]OTCHET!E61+[1]OTCHET!E64+[1]OTCHET!E65+[1]OTCHET!E72+[1]OTCHET!E73+[1]OTCHET!E74,0)</f>
        <v>0</v>
      </c>
      <c r="Q13" s="107">
        <f>+ROUND([1]OTCHET!F22+[1]OTCHET!F28+[1]OTCHET!F33+[1]OTCHET!F39+[1]OTCHET!F47+[1]OTCHET!F52+[1]OTCHET!F58+[1]OTCHET!F61+[1]OTCHET!F64+[1]OTCHET!F65+[1]OTCHET!F72+[1]OTCHET!F73+[1]OTCHET!F74,0)</f>
        <v>0</v>
      </c>
      <c r="R13" s="70"/>
      <c r="S13" s="106" t="s">
        <v>200</v>
      </c>
      <c r="T13" s="105"/>
      <c r="U13" s="104"/>
      <c r="V13" s="88"/>
      <c r="W13" s="87"/>
      <c r="X13" s="87"/>
      <c r="Y13" s="87"/>
      <c r="Z13" s="87"/>
    </row>
    <row r="14" spans="1:27" s="3" customFormat="1" ht="15.75">
      <c r="A14" s="86"/>
      <c r="B14" s="103" t="s">
        <v>199</v>
      </c>
      <c r="C14" s="102"/>
      <c r="D14" s="101"/>
      <c r="E14" s="59"/>
      <c r="F14" s="187">
        <f>+IF($P$2=0,$P14,0)</f>
        <v>1200000</v>
      </c>
      <c r="G14" s="186">
        <f>+IF($P$2=0,$Q14,0)</f>
        <v>175004</v>
      </c>
      <c r="H14" s="59"/>
      <c r="I14" s="187">
        <f>+IF(OR($P$2=98,$P$2=42,$P$2=96,$P$2=97),$P14,0)</f>
        <v>0</v>
      </c>
      <c r="J14" s="186">
        <f>+IF(OR($P$2=98,$P$2=42,$P$2=96,$P$2=97),$Q14,0)</f>
        <v>0</v>
      </c>
      <c r="K14" s="82"/>
      <c r="L14" s="186">
        <f>+IF($P$2=33,$Q14,0)</f>
        <v>0</v>
      </c>
      <c r="M14" s="82"/>
      <c r="N14" s="188">
        <f>+ROUND(+G14+J14+L14,0)</f>
        <v>175004</v>
      </c>
      <c r="O14" s="80"/>
      <c r="P14" s="187">
        <f>+ROUND(+[1]OTCHET!E90+[1]OTCHET!E93+[1]OTCHET!E94,0)</f>
        <v>1200000</v>
      </c>
      <c r="Q14" s="186">
        <f>+ROUND(+[1]OTCHET!F90+[1]OTCHET!F93+[1]OTCHET!F94,0)</f>
        <v>175004</v>
      </c>
      <c r="R14" s="70"/>
      <c r="S14" s="100" t="s">
        <v>198</v>
      </c>
      <c r="T14" s="99"/>
      <c r="U14" s="98"/>
      <c r="V14" s="88"/>
      <c r="W14" s="87"/>
      <c r="X14" s="87"/>
      <c r="Y14" s="87"/>
      <c r="Z14" s="87"/>
    </row>
    <row r="15" spans="1:27" s="3" customFormat="1" ht="15.75">
      <c r="A15" s="86"/>
      <c r="B15" s="103" t="s">
        <v>197</v>
      </c>
      <c r="C15" s="102"/>
      <c r="D15" s="101"/>
      <c r="E15" s="59"/>
      <c r="F15" s="187">
        <f>+IF($P$2=0,$P15,0)</f>
        <v>0</v>
      </c>
      <c r="G15" s="186">
        <f>+IF($P$2=0,$Q15,0)</f>
        <v>30743</v>
      </c>
      <c r="H15" s="59"/>
      <c r="I15" s="187">
        <f>+IF(OR($P$2=98,$P$2=42,$P$2=96,$P$2=97),$P15,0)</f>
        <v>0</v>
      </c>
      <c r="J15" s="186">
        <f>+IF(OR($P$2=98,$P$2=42,$P$2=96,$P$2=97),$Q15,0)</f>
        <v>0</v>
      </c>
      <c r="K15" s="82"/>
      <c r="L15" s="186">
        <f>+IF($P$2=33,$Q15,0)</f>
        <v>0</v>
      </c>
      <c r="M15" s="82"/>
      <c r="N15" s="188">
        <f>+ROUND(+G15+J15+L15,0)</f>
        <v>30743</v>
      </c>
      <c r="O15" s="80"/>
      <c r="P15" s="187">
        <f>+ROUND(+[1]OTCHET!E110+[1]OTCHET!E111,0)</f>
        <v>0</v>
      </c>
      <c r="Q15" s="186">
        <f>+ROUND(+[1]OTCHET!F110+[1]OTCHET!F111,0)</f>
        <v>30743</v>
      </c>
      <c r="R15" s="70"/>
      <c r="S15" s="100" t="s">
        <v>196</v>
      </c>
      <c r="T15" s="99"/>
      <c r="U15" s="98"/>
      <c r="V15" s="88"/>
      <c r="W15" s="87"/>
      <c r="X15" s="87"/>
      <c r="Y15" s="87"/>
      <c r="Z15" s="87"/>
    </row>
    <row r="16" spans="1:27" s="3" customFormat="1" ht="15.75">
      <c r="A16" s="86"/>
      <c r="B16" s="103" t="s">
        <v>195</v>
      </c>
      <c r="C16" s="102"/>
      <c r="D16" s="101"/>
      <c r="E16" s="59"/>
      <c r="F16" s="187">
        <f>+IF($P$2=0,$P16,0)</f>
        <v>0</v>
      </c>
      <c r="G16" s="186">
        <f>+IF($P$2=0,$Q16,0)</f>
        <v>0</v>
      </c>
      <c r="H16" s="59"/>
      <c r="I16" s="187">
        <f>+IF(OR($P$2=98,$P$2=42,$P$2=96,$P$2=97),$P16,0)</f>
        <v>0</v>
      </c>
      <c r="J16" s="186">
        <f>+IF(OR($P$2=98,$P$2=42,$P$2=96,$P$2=97),$Q16,0)</f>
        <v>0</v>
      </c>
      <c r="K16" s="82"/>
      <c r="L16" s="186">
        <f>+IF($P$2=33,$Q16,0)</f>
        <v>0</v>
      </c>
      <c r="M16" s="82"/>
      <c r="N16" s="188">
        <f>+ROUND(+G16+J16+L16,0)</f>
        <v>0</v>
      </c>
      <c r="O16" s="80"/>
      <c r="P16" s="187">
        <f>+ROUND([1]OTCHET!E78,0)</f>
        <v>0</v>
      </c>
      <c r="Q16" s="186">
        <f>+ROUND([1]OTCHET!F78,0)</f>
        <v>0</v>
      </c>
      <c r="R16" s="70"/>
      <c r="S16" s="100" t="s">
        <v>194</v>
      </c>
      <c r="T16" s="99"/>
      <c r="U16" s="98"/>
      <c r="V16" s="88"/>
      <c r="W16" s="87"/>
      <c r="X16" s="87"/>
      <c r="Y16" s="87"/>
      <c r="Z16" s="87"/>
    </row>
    <row r="17" spans="1:26" s="3" customFormat="1" ht="15.75">
      <c r="A17" s="86"/>
      <c r="B17" s="103" t="s">
        <v>193</v>
      </c>
      <c r="C17" s="102"/>
      <c r="D17" s="101"/>
      <c r="E17" s="59"/>
      <c r="F17" s="187">
        <f>+IF($P$2=0,$P17,0)</f>
        <v>0</v>
      </c>
      <c r="G17" s="186">
        <f>+IF($P$2=0,$Q17,0)</f>
        <v>0</v>
      </c>
      <c r="H17" s="59"/>
      <c r="I17" s="187">
        <f>+IF(OR($P$2=98,$P$2=42,$P$2=96,$P$2=97),$P17,0)</f>
        <v>0</v>
      </c>
      <c r="J17" s="186">
        <f>+IF(OR($P$2=98,$P$2=42,$P$2=96,$P$2=97),$Q17,0)</f>
        <v>0</v>
      </c>
      <c r="K17" s="82"/>
      <c r="L17" s="186">
        <f>+IF($P$2=33,$Q17,0)</f>
        <v>0</v>
      </c>
      <c r="M17" s="82"/>
      <c r="N17" s="188">
        <f>+ROUND(+G17+J17+L17,0)</f>
        <v>0</v>
      </c>
      <c r="O17" s="80"/>
      <c r="P17" s="187">
        <f>+ROUND([1]OTCHET!E79+[1]OTCHET!E80,0)</f>
        <v>0</v>
      </c>
      <c r="Q17" s="186">
        <f>+ROUND([1]OTCHET!F79+[1]OTCHET!F80,0)</f>
        <v>0</v>
      </c>
      <c r="R17" s="70"/>
      <c r="S17" s="100" t="s">
        <v>192</v>
      </c>
      <c r="T17" s="99"/>
      <c r="U17" s="98"/>
      <c r="V17" s="88"/>
      <c r="W17" s="87"/>
      <c r="X17" s="87"/>
      <c r="Y17" s="87"/>
      <c r="Z17" s="87"/>
    </row>
    <row r="18" spans="1:26" s="3" customFormat="1" ht="15.75">
      <c r="A18" s="86"/>
      <c r="B18" s="103" t="s">
        <v>191</v>
      </c>
      <c r="C18" s="102"/>
      <c r="D18" s="101"/>
      <c r="E18" s="59"/>
      <c r="F18" s="187">
        <f>+IF($P$2=0,$P18,0)</f>
        <v>0</v>
      </c>
      <c r="G18" s="186">
        <f>+IF($P$2=0,$Q18,0)</f>
        <v>0</v>
      </c>
      <c r="H18" s="59"/>
      <c r="I18" s="187">
        <f>+IF(OR($P$2=98,$P$2=42,$P$2=96,$P$2=97),$P18,0)</f>
        <v>0</v>
      </c>
      <c r="J18" s="186">
        <f>+IF(OR($P$2=98,$P$2=42,$P$2=96,$P$2=97),$Q18,0)</f>
        <v>0</v>
      </c>
      <c r="K18" s="82"/>
      <c r="L18" s="186">
        <f>+IF($P$2=33,$Q18,0)</f>
        <v>0</v>
      </c>
      <c r="M18" s="82"/>
      <c r="N18" s="188">
        <f>+ROUND(+G18+J18+L18,0)</f>
        <v>0</v>
      </c>
      <c r="O18" s="80"/>
      <c r="P18" s="187">
        <f>+ROUND([1]OTCHET!E136++[1]OTCHET!E137,0)</f>
        <v>0</v>
      </c>
      <c r="Q18" s="186">
        <f>+ROUND([1]OTCHET!F136++[1]OTCHET!F137,0)</f>
        <v>0</v>
      </c>
      <c r="R18" s="70"/>
      <c r="S18" s="100" t="s">
        <v>190</v>
      </c>
      <c r="T18" s="99"/>
      <c r="U18" s="98"/>
      <c r="V18" s="88"/>
      <c r="W18" s="87"/>
      <c r="X18" s="87"/>
      <c r="Y18" s="87"/>
      <c r="Z18" s="87"/>
    </row>
    <row r="19" spans="1:26" s="3" customFormat="1" ht="15.75">
      <c r="A19" s="86"/>
      <c r="B19" s="103" t="s">
        <v>189</v>
      </c>
      <c r="C19" s="102"/>
      <c r="D19" s="101"/>
      <c r="E19" s="59"/>
      <c r="F19" s="187">
        <f>+IF($P$2=0,$P19,0)</f>
        <v>0</v>
      </c>
      <c r="G19" s="186">
        <f>+IF($P$2=0,$Q19,0)</f>
        <v>0</v>
      </c>
      <c r="H19" s="59"/>
      <c r="I19" s="187">
        <f>+IF(OR($P$2=98,$P$2=42,$P$2=96,$P$2=97),$P19,0)</f>
        <v>0</v>
      </c>
      <c r="J19" s="186">
        <f>+IF(OR($P$2=98,$P$2=42,$P$2=96,$P$2=97),$Q19,0)</f>
        <v>0</v>
      </c>
      <c r="K19" s="82"/>
      <c r="L19" s="186">
        <f>+IF($P$2=33,$Q19,0)</f>
        <v>0</v>
      </c>
      <c r="M19" s="82"/>
      <c r="N19" s="188">
        <f>+ROUND(+G19+J19+L19,0)</f>
        <v>0</v>
      </c>
      <c r="O19" s="80"/>
      <c r="P19" s="187">
        <f>+ROUND(+SUM([1]OTCHET!E82:E89),0)</f>
        <v>0</v>
      </c>
      <c r="Q19" s="186">
        <f>+ROUND(+SUM([1]OTCHET!F82:F89),0)</f>
        <v>0</v>
      </c>
      <c r="R19" s="70"/>
      <c r="S19" s="100" t="s">
        <v>188</v>
      </c>
      <c r="T19" s="99"/>
      <c r="U19" s="98"/>
      <c r="V19" s="88"/>
      <c r="W19" s="87"/>
      <c r="X19" s="87"/>
      <c r="Y19" s="87"/>
      <c r="Z19" s="87"/>
    </row>
    <row r="20" spans="1:26" s="3" customFormat="1" ht="15.75">
      <c r="A20" s="86"/>
      <c r="B20" s="103" t="s">
        <v>187</v>
      </c>
      <c r="C20" s="102"/>
      <c r="D20" s="101"/>
      <c r="E20" s="59"/>
      <c r="F20" s="187">
        <f>+IF($P$2=0,$P20,0)</f>
        <v>0</v>
      </c>
      <c r="G20" s="186">
        <f>+IF($P$2=0,$Q20,0)</f>
        <v>0</v>
      </c>
      <c r="H20" s="59"/>
      <c r="I20" s="187">
        <f>+IF(OR($P$2=98,$P$2=42,$P$2=96,$P$2=97),$P20,0)</f>
        <v>0</v>
      </c>
      <c r="J20" s="186">
        <f>+IF(OR($P$2=98,$P$2=42,$P$2=96,$P$2=97),$Q20,0)</f>
        <v>0</v>
      </c>
      <c r="K20" s="82"/>
      <c r="L20" s="186">
        <f>+IF($P$2=33,$Q20,0)</f>
        <v>0</v>
      </c>
      <c r="M20" s="82"/>
      <c r="N20" s="188">
        <f>+ROUND(+G20+J20+L20,0)</f>
        <v>0</v>
      </c>
      <c r="O20" s="80"/>
      <c r="P20" s="187">
        <f>+ROUND([1]OTCHET!E76+[1]OTCHET!E77+[1]OTCHET!E81,0)</f>
        <v>0</v>
      </c>
      <c r="Q20" s="186">
        <f>+ROUND([1]OTCHET!F76+[1]OTCHET!F77+[1]OTCHET!F81,0)</f>
        <v>0</v>
      </c>
      <c r="R20" s="70"/>
      <c r="S20" s="100" t="s">
        <v>186</v>
      </c>
      <c r="T20" s="99"/>
      <c r="U20" s="98"/>
      <c r="V20" s="88"/>
      <c r="W20" s="87"/>
      <c r="X20" s="87"/>
      <c r="Y20" s="87"/>
      <c r="Z20" s="87"/>
    </row>
    <row r="21" spans="1:26" s="3" customFormat="1" ht="15.75">
      <c r="A21" s="86"/>
      <c r="B21" s="170" t="s">
        <v>185</v>
      </c>
      <c r="C21" s="169"/>
      <c r="D21" s="168"/>
      <c r="E21" s="59"/>
      <c r="F21" s="93">
        <f>+IF($P$2=0,$P21,0)</f>
        <v>0</v>
      </c>
      <c r="G21" s="92">
        <f>+IF($P$2=0,$Q21,0)</f>
        <v>0</v>
      </c>
      <c r="H21" s="59"/>
      <c r="I21" s="93">
        <f>+IF(OR($P$2=98,$P$2=42,$P$2=96,$P$2=97),$P21,0)</f>
        <v>0</v>
      </c>
      <c r="J21" s="92">
        <f>+IF(OR($P$2=98,$P$2=42,$P$2=96,$P$2=97),$Q21,0)</f>
        <v>0</v>
      </c>
      <c r="K21" s="82"/>
      <c r="L21" s="92">
        <f>+IF($P$2=33,$Q21,0)</f>
        <v>0</v>
      </c>
      <c r="M21" s="82"/>
      <c r="N21" s="94">
        <f>+ROUND(+G21+J21+L21,0)</f>
        <v>0</v>
      </c>
      <c r="O21" s="80"/>
      <c r="P21" s="93">
        <f>+ROUND([1]OTCHET!E113+[1]OTCHET!E114+[1]OTCHET!E115+[1]OTCHET!E119,0)</f>
        <v>0</v>
      </c>
      <c r="Q21" s="92">
        <f>+ROUND([1]OTCHET!F113+[1]OTCHET!F114+[1]OTCHET!F115+[1]OTCHET!F119,0)</f>
        <v>0</v>
      </c>
      <c r="R21" s="70"/>
      <c r="S21" s="219" t="s">
        <v>184</v>
      </c>
      <c r="T21" s="218"/>
      <c r="U21" s="217"/>
      <c r="V21" s="88"/>
      <c r="W21" s="87"/>
      <c r="X21" s="87"/>
      <c r="Y21" s="87"/>
      <c r="Z21" s="87"/>
    </row>
    <row r="22" spans="1:26" s="3" customFormat="1" ht="15.75">
      <c r="A22" s="86"/>
      <c r="B22" s="216" t="s">
        <v>183</v>
      </c>
      <c r="C22" s="215"/>
      <c r="D22" s="214"/>
      <c r="E22" s="59"/>
      <c r="F22" s="212">
        <f>+ROUND(+SUM(F13:F21),0)</f>
        <v>1200000</v>
      </c>
      <c r="G22" s="211">
        <f>+ROUND(+SUM(G13:G21),0)</f>
        <v>205747</v>
      </c>
      <c r="H22" s="59"/>
      <c r="I22" s="212">
        <f>+ROUND(+SUM(I13:I21),0)</f>
        <v>0</v>
      </c>
      <c r="J22" s="211">
        <f>+ROUND(+SUM(J13:J21),0)</f>
        <v>0</v>
      </c>
      <c r="K22" s="82"/>
      <c r="L22" s="211">
        <f>+ROUND(+SUM(L13:L21),0)</f>
        <v>0</v>
      </c>
      <c r="M22" s="82"/>
      <c r="N22" s="213">
        <f>+ROUND(+SUM(N13:N21),0)</f>
        <v>205747</v>
      </c>
      <c r="O22" s="80"/>
      <c r="P22" s="212">
        <f>+ROUND(+SUM(P13:P21),0)</f>
        <v>1200000</v>
      </c>
      <c r="Q22" s="211">
        <f>+ROUND(+SUM(Q13:Q21),0)</f>
        <v>205747</v>
      </c>
      <c r="R22" s="70"/>
      <c r="S22" s="161" t="s">
        <v>182</v>
      </c>
      <c r="T22" s="160"/>
      <c r="U22" s="159"/>
      <c r="V22" s="88"/>
      <c r="W22" s="87"/>
      <c r="X22" s="87"/>
      <c r="Y22" s="87"/>
      <c r="Z22" s="87"/>
    </row>
    <row r="23" spans="1:26" s="3" customFormat="1" ht="15.75">
      <c r="A23" s="86"/>
      <c r="B23" s="176" t="s">
        <v>181</v>
      </c>
      <c r="C23" s="175"/>
      <c r="D23" s="174"/>
      <c r="E23" s="59"/>
      <c r="F23" s="178"/>
      <c r="G23" s="177"/>
      <c r="H23" s="59"/>
      <c r="I23" s="178"/>
      <c r="J23" s="177"/>
      <c r="K23" s="82"/>
      <c r="L23" s="177"/>
      <c r="M23" s="82"/>
      <c r="N23" s="179"/>
      <c r="O23" s="80"/>
      <c r="P23" s="178"/>
      <c r="Q23" s="177"/>
      <c r="R23" s="70"/>
      <c r="S23" s="176" t="s">
        <v>181</v>
      </c>
      <c r="T23" s="175"/>
      <c r="U23" s="174"/>
      <c r="V23" s="88"/>
      <c r="W23" s="87"/>
      <c r="X23" s="87"/>
      <c r="Y23" s="87"/>
      <c r="Z23" s="87"/>
    </row>
    <row r="24" spans="1:26" s="3" customFormat="1" ht="15.75">
      <c r="A24" s="86"/>
      <c r="B24" s="112" t="s">
        <v>180</v>
      </c>
      <c r="C24" s="111"/>
      <c r="D24" s="110"/>
      <c r="E24" s="59"/>
      <c r="F24" s="108">
        <f>+IF($P$2=0,$P24,0)</f>
        <v>0</v>
      </c>
      <c r="G24" s="107">
        <f>+IF($P$2=0,$Q24,0)</f>
        <v>0</v>
      </c>
      <c r="H24" s="59"/>
      <c r="I24" s="108">
        <f>+IF(OR($P$2=98,$P$2=42,$P$2=96,$P$2=97),$P24,0)</f>
        <v>0</v>
      </c>
      <c r="J24" s="107">
        <f>+IF(OR($P$2=98,$P$2=42,$P$2=96,$P$2=97),$Q24,0)</f>
        <v>0</v>
      </c>
      <c r="K24" s="82"/>
      <c r="L24" s="107">
        <f>+IF($P$2=33,$Q24,0)</f>
        <v>0</v>
      </c>
      <c r="M24" s="82"/>
      <c r="N24" s="109">
        <f>+ROUND(+G24+J24+L24,0)</f>
        <v>0</v>
      </c>
      <c r="O24" s="80"/>
      <c r="P24" s="108">
        <f>+ROUND([1]OTCHET!E134,0)</f>
        <v>0</v>
      </c>
      <c r="Q24" s="107">
        <f>+ROUND([1]OTCHET!F134,0)</f>
        <v>0</v>
      </c>
      <c r="R24" s="70"/>
      <c r="S24" s="106" t="s">
        <v>179</v>
      </c>
      <c r="T24" s="105"/>
      <c r="U24" s="104"/>
      <c r="V24" s="88"/>
      <c r="W24" s="87"/>
      <c r="X24" s="87"/>
      <c r="Y24" s="87"/>
      <c r="Z24" s="87"/>
    </row>
    <row r="25" spans="1:26" s="3" customFormat="1" ht="15.75">
      <c r="A25" s="86"/>
      <c r="B25" s="103" t="s">
        <v>178</v>
      </c>
      <c r="C25" s="102"/>
      <c r="D25" s="101"/>
      <c r="E25" s="59"/>
      <c r="F25" s="187">
        <f>+IF($P$2=0,$P25,0)</f>
        <v>0</v>
      </c>
      <c r="G25" s="186">
        <f>+IF($P$2=0,$Q25,0)</f>
        <v>0</v>
      </c>
      <c r="H25" s="59"/>
      <c r="I25" s="187">
        <f>+IF(OR($P$2=98,$P$2=42,$P$2=96,$P$2=97),$P25,0)</f>
        <v>0</v>
      </c>
      <c r="J25" s="186">
        <f>+IF(OR($P$2=98,$P$2=42,$P$2=96,$P$2=97),$Q25,0)</f>
        <v>0</v>
      </c>
      <c r="K25" s="82"/>
      <c r="L25" s="186">
        <f>+IF($P$2=33,$Q25,0)</f>
        <v>0</v>
      </c>
      <c r="M25" s="82"/>
      <c r="N25" s="188">
        <f>+ROUND(+G25+J25+L25,0)</f>
        <v>0</v>
      </c>
      <c r="O25" s="80"/>
      <c r="P25" s="187">
        <f>+ROUND(+SUM([1]OTCHET!E125:E133)+[1]OTCHET!E135,0)</f>
        <v>0</v>
      </c>
      <c r="Q25" s="186">
        <f>+ROUND(+SUM([1]OTCHET!F125:F133)+[1]OTCHET!F135,0)</f>
        <v>0</v>
      </c>
      <c r="R25" s="70"/>
      <c r="S25" s="100" t="s">
        <v>177</v>
      </c>
      <c r="T25" s="99"/>
      <c r="U25" s="98"/>
      <c r="V25" s="88"/>
      <c r="W25" s="87"/>
      <c r="X25" s="87"/>
      <c r="Y25" s="87"/>
      <c r="Z25" s="87"/>
    </row>
    <row r="26" spans="1:26" s="3" customFormat="1" ht="15.75">
      <c r="A26" s="86"/>
      <c r="B26" s="170" t="s">
        <v>176</v>
      </c>
      <c r="C26" s="169"/>
      <c r="D26" s="168"/>
      <c r="E26" s="59"/>
      <c r="F26" s="93">
        <f>+IF($P$2=0,$P26,0)</f>
        <v>0</v>
      </c>
      <c r="G26" s="92">
        <f>+IF($P$2=0,$Q26,0)</f>
        <v>0</v>
      </c>
      <c r="H26" s="59"/>
      <c r="I26" s="93">
        <f>+IF(OR($P$2=98,$P$2=42,$P$2=96,$P$2=97),$P26,0)</f>
        <v>0</v>
      </c>
      <c r="J26" s="92">
        <f>+IF(OR($P$2=98,$P$2=42,$P$2=96,$P$2=97),$Q26,0)</f>
        <v>0</v>
      </c>
      <c r="K26" s="82"/>
      <c r="L26" s="92">
        <f>+IF($P$2=33,$Q26,0)</f>
        <v>0</v>
      </c>
      <c r="M26" s="82"/>
      <c r="N26" s="94">
        <f>+ROUND(+G26+J26+L26,0)</f>
        <v>0</v>
      </c>
      <c r="O26" s="80"/>
      <c r="P26" s="93">
        <f>+ROUND(+[1]OTCHET!E109,0)</f>
        <v>0</v>
      </c>
      <c r="Q26" s="92">
        <f>+ROUND(+[1]OTCHET!F109,0)</f>
        <v>0</v>
      </c>
      <c r="R26" s="70"/>
      <c r="S26" s="219" t="s">
        <v>175</v>
      </c>
      <c r="T26" s="218"/>
      <c r="U26" s="217"/>
      <c r="V26" s="88"/>
      <c r="W26" s="87"/>
      <c r="X26" s="87"/>
      <c r="Y26" s="87"/>
      <c r="Z26" s="87"/>
    </row>
    <row r="27" spans="1:26" s="3" customFormat="1" ht="15.75">
      <c r="A27" s="86"/>
      <c r="B27" s="216" t="s">
        <v>174</v>
      </c>
      <c r="C27" s="215"/>
      <c r="D27" s="214"/>
      <c r="E27" s="59"/>
      <c r="F27" s="212">
        <f>+ROUND(+SUM(F24:F26),0)</f>
        <v>0</v>
      </c>
      <c r="G27" s="211">
        <f>+ROUND(+SUM(G24:G26),0)</f>
        <v>0</v>
      </c>
      <c r="H27" s="59"/>
      <c r="I27" s="212">
        <f>+ROUND(+SUM(I24:I26),0)</f>
        <v>0</v>
      </c>
      <c r="J27" s="211">
        <f>+ROUND(+SUM(J24:J26),0)</f>
        <v>0</v>
      </c>
      <c r="K27" s="82"/>
      <c r="L27" s="211">
        <f>+ROUND(+SUM(L24:L26),0)</f>
        <v>0</v>
      </c>
      <c r="M27" s="82"/>
      <c r="N27" s="213">
        <f>+ROUND(+SUM(N24:N26),0)</f>
        <v>0</v>
      </c>
      <c r="O27" s="80"/>
      <c r="P27" s="212">
        <f>+ROUND(+SUM(P24:P26),0)</f>
        <v>0</v>
      </c>
      <c r="Q27" s="211">
        <f>+ROUND(+SUM(Q24:Q26),0)</f>
        <v>0</v>
      </c>
      <c r="R27" s="70"/>
      <c r="S27" s="161" t="s">
        <v>173</v>
      </c>
      <c r="T27" s="160"/>
      <c r="U27" s="159"/>
      <c r="V27" s="88"/>
      <c r="W27" s="87"/>
      <c r="X27" s="87"/>
      <c r="Y27" s="87"/>
      <c r="Z27" s="87"/>
    </row>
    <row r="28" spans="1:26" s="3" customFormat="1" ht="6" customHeight="1">
      <c r="A28" s="86"/>
      <c r="B28" s="329"/>
      <c r="C28" s="209"/>
      <c r="D28" s="208"/>
      <c r="E28" s="59"/>
      <c r="F28" s="117"/>
      <c r="G28" s="116"/>
      <c r="H28" s="59"/>
      <c r="I28" s="117"/>
      <c r="J28" s="116"/>
      <c r="K28" s="82"/>
      <c r="L28" s="116"/>
      <c r="M28" s="82"/>
      <c r="N28" s="118"/>
      <c r="O28" s="80"/>
      <c r="P28" s="117"/>
      <c r="Q28" s="116"/>
      <c r="R28" s="70"/>
      <c r="S28" s="328"/>
      <c r="T28" s="327"/>
      <c r="U28" s="326"/>
      <c r="V28" s="88"/>
      <c r="W28" s="87"/>
      <c r="X28" s="87"/>
      <c r="Y28" s="87"/>
      <c r="Z28" s="87"/>
    </row>
    <row r="29" spans="1:26" s="3" customFormat="1" ht="15.75" hidden="1">
      <c r="A29" s="86"/>
      <c r="B29" s="325" t="s">
        <v>172</v>
      </c>
      <c r="C29" s="324"/>
      <c r="D29" s="323"/>
      <c r="E29" s="59"/>
      <c r="F29" s="321"/>
      <c r="G29" s="320"/>
      <c r="H29" s="59"/>
      <c r="I29" s="321"/>
      <c r="J29" s="320"/>
      <c r="K29" s="82"/>
      <c r="L29" s="320"/>
      <c r="M29" s="82"/>
      <c r="N29" s="322"/>
      <c r="O29" s="80"/>
      <c r="P29" s="321"/>
      <c r="Q29" s="320"/>
      <c r="R29" s="70"/>
      <c r="S29" s="319"/>
      <c r="T29" s="318"/>
      <c r="U29" s="317"/>
      <c r="V29" s="88"/>
      <c r="W29" s="87"/>
      <c r="X29" s="87"/>
      <c r="Y29" s="87"/>
      <c r="Z29" s="87"/>
    </row>
    <row r="30" spans="1:26" s="3" customFormat="1" ht="15.75" hidden="1">
      <c r="A30" s="86"/>
      <c r="B30" s="316" t="s">
        <v>171</v>
      </c>
      <c r="C30" s="301"/>
      <c r="D30" s="300"/>
      <c r="E30" s="59"/>
      <c r="F30" s="314"/>
      <c r="G30" s="313"/>
      <c r="H30" s="59"/>
      <c r="I30" s="314"/>
      <c r="J30" s="313"/>
      <c r="K30" s="82"/>
      <c r="L30" s="313"/>
      <c r="M30" s="82"/>
      <c r="N30" s="315"/>
      <c r="O30" s="80"/>
      <c r="P30" s="314"/>
      <c r="Q30" s="313"/>
      <c r="R30" s="70"/>
      <c r="S30" s="312"/>
      <c r="T30" s="311"/>
      <c r="U30" s="310"/>
      <c r="V30" s="88"/>
      <c r="W30" s="87"/>
      <c r="X30" s="87"/>
      <c r="Y30" s="87"/>
      <c r="Z30" s="87"/>
    </row>
    <row r="31" spans="1:26" s="3" customFormat="1" ht="15.75" hidden="1">
      <c r="A31" s="86"/>
      <c r="B31" s="309" t="s">
        <v>170</v>
      </c>
      <c r="C31" s="301"/>
      <c r="D31" s="300"/>
      <c r="E31" s="59"/>
      <c r="F31" s="307"/>
      <c r="G31" s="306"/>
      <c r="H31" s="59"/>
      <c r="I31" s="307"/>
      <c r="J31" s="306"/>
      <c r="K31" s="82"/>
      <c r="L31" s="306"/>
      <c r="M31" s="82"/>
      <c r="N31" s="308"/>
      <c r="O31" s="80"/>
      <c r="P31" s="307"/>
      <c r="Q31" s="306"/>
      <c r="R31" s="70"/>
      <c r="S31" s="305"/>
      <c r="T31" s="304"/>
      <c r="U31" s="303"/>
      <c r="V31" s="88"/>
      <c r="W31" s="87"/>
      <c r="X31" s="87"/>
      <c r="Y31" s="87"/>
      <c r="Z31" s="87"/>
    </row>
    <row r="32" spans="1:26" s="3" customFormat="1" ht="15.75" hidden="1">
      <c r="A32" s="86"/>
      <c r="B32" s="309" t="s">
        <v>169</v>
      </c>
      <c r="C32" s="301"/>
      <c r="D32" s="300"/>
      <c r="E32" s="59"/>
      <c r="F32" s="307"/>
      <c r="G32" s="306"/>
      <c r="H32" s="59"/>
      <c r="I32" s="307"/>
      <c r="J32" s="306"/>
      <c r="K32" s="82"/>
      <c r="L32" s="306"/>
      <c r="M32" s="82"/>
      <c r="N32" s="308"/>
      <c r="O32" s="80"/>
      <c r="P32" s="307"/>
      <c r="Q32" s="306"/>
      <c r="R32" s="70"/>
      <c r="S32" s="305"/>
      <c r="T32" s="304"/>
      <c r="U32" s="303"/>
      <c r="V32" s="88"/>
      <c r="W32" s="87"/>
      <c r="X32" s="87"/>
      <c r="Y32" s="87"/>
      <c r="Z32" s="87"/>
    </row>
    <row r="33" spans="1:26" s="3" customFormat="1" ht="15.75" hidden="1">
      <c r="A33" s="86"/>
      <c r="B33" s="302" t="s">
        <v>168</v>
      </c>
      <c r="C33" s="301"/>
      <c r="D33" s="300"/>
      <c r="E33" s="59"/>
      <c r="F33" s="298"/>
      <c r="G33" s="297"/>
      <c r="H33" s="59"/>
      <c r="I33" s="298"/>
      <c r="J33" s="297"/>
      <c r="K33" s="82"/>
      <c r="L33" s="297"/>
      <c r="M33" s="82"/>
      <c r="N33" s="299"/>
      <c r="O33" s="80"/>
      <c r="P33" s="298"/>
      <c r="Q33" s="297"/>
      <c r="R33" s="70"/>
      <c r="S33" s="296"/>
      <c r="T33" s="295"/>
      <c r="U33" s="294"/>
      <c r="V33" s="88"/>
      <c r="W33" s="87"/>
      <c r="X33" s="87"/>
      <c r="Y33" s="87"/>
      <c r="Z33" s="87"/>
    </row>
    <row r="34" spans="1:26" s="3" customFormat="1" ht="15.75">
      <c r="A34" s="86"/>
      <c r="B34" s="216" t="s">
        <v>167</v>
      </c>
      <c r="C34" s="215"/>
      <c r="D34" s="214"/>
      <c r="E34" s="59"/>
      <c r="F34" s="212">
        <f>+IF($P$2=0,$P34,0)</f>
        <v>0</v>
      </c>
      <c r="G34" s="211">
        <f>+IF($P$2=0,$Q34,0)</f>
        <v>-12835</v>
      </c>
      <c r="H34" s="59"/>
      <c r="I34" s="212">
        <f>+IF(OR($P$2=98,$P$2=42,$P$2=96,$P$2=97),$P34,0)</f>
        <v>0</v>
      </c>
      <c r="J34" s="211">
        <f>+IF(OR($P$2=98,$P$2=42,$P$2=96,$P$2=97),$Q34,0)</f>
        <v>0</v>
      </c>
      <c r="K34" s="82"/>
      <c r="L34" s="211">
        <f>+IF($P$2=33,$Q34,0)</f>
        <v>0</v>
      </c>
      <c r="M34" s="82"/>
      <c r="N34" s="213">
        <f>+ROUND(+G34+J34+L34,0)</f>
        <v>-12835</v>
      </c>
      <c r="O34" s="80"/>
      <c r="P34" s="212">
        <f>+ROUND(+[1]OTCHET!E120+[1]OTCHET!E118,0)</f>
        <v>0</v>
      </c>
      <c r="Q34" s="211">
        <f>+ROUND(+[1]OTCHET!F120+[1]OTCHET!F118,0)</f>
        <v>-12835</v>
      </c>
      <c r="R34" s="70"/>
      <c r="S34" s="161" t="s">
        <v>166</v>
      </c>
      <c r="T34" s="160"/>
      <c r="U34" s="159"/>
      <c r="V34" s="88"/>
      <c r="W34" s="87"/>
      <c r="X34" s="87"/>
      <c r="Y34" s="87"/>
      <c r="Z34" s="87"/>
    </row>
    <row r="35" spans="1:26" s="3" customFormat="1" ht="15.75">
      <c r="A35" s="86"/>
      <c r="B35" s="293" t="s">
        <v>165</v>
      </c>
      <c r="C35" s="292"/>
      <c r="D35" s="291"/>
      <c r="E35" s="59"/>
      <c r="F35" s="289">
        <f>+IF($P$2=0,$P35,0)</f>
        <v>0</v>
      </c>
      <c r="G35" s="288">
        <f>+IF($P$2=0,$Q35,0)</f>
        <v>0</v>
      </c>
      <c r="H35" s="59"/>
      <c r="I35" s="289">
        <f>+IF(OR($P$2=98,$P$2=42,$P$2=96,$P$2=97),$P35,0)</f>
        <v>0</v>
      </c>
      <c r="J35" s="288">
        <f>+IF(OR($P$2=98,$P$2=42,$P$2=96,$P$2=97),$Q35,0)</f>
        <v>0</v>
      </c>
      <c r="K35" s="82"/>
      <c r="L35" s="288">
        <f>+IF($P$2=33,$Q35,0)</f>
        <v>0</v>
      </c>
      <c r="M35" s="82"/>
      <c r="N35" s="290">
        <f>+ROUND(+G35+J35+L35,0)</f>
        <v>0</v>
      </c>
      <c r="O35" s="80"/>
      <c r="P35" s="289">
        <f>+ROUND([1]OTCHET!E121,0)</f>
        <v>0</v>
      </c>
      <c r="Q35" s="288">
        <f>+ROUND([1]OTCHET!F121,0)</f>
        <v>0</v>
      </c>
      <c r="R35" s="70"/>
      <c r="S35" s="287" t="s">
        <v>164</v>
      </c>
      <c r="T35" s="286"/>
      <c r="U35" s="285"/>
      <c r="V35" s="88"/>
      <c r="W35" s="87"/>
      <c r="X35" s="87"/>
      <c r="Y35" s="87"/>
      <c r="Z35" s="87"/>
    </row>
    <row r="36" spans="1:26" s="3" customFormat="1" ht="15.75">
      <c r="A36" s="86"/>
      <c r="B36" s="284" t="s">
        <v>163</v>
      </c>
      <c r="C36" s="283"/>
      <c r="D36" s="282"/>
      <c r="E36" s="59"/>
      <c r="F36" s="280">
        <f>+IF($P$2=0,$P36,0)</f>
        <v>0</v>
      </c>
      <c r="G36" s="279">
        <f>+IF($P$2=0,$Q36,0)</f>
        <v>0</v>
      </c>
      <c r="H36" s="59"/>
      <c r="I36" s="280">
        <f>+IF(OR($P$2=98,$P$2=42,$P$2=96,$P$2=97),$P36,0)</f>
        <v>0</v>
      </c>
      <c r="J36" s="279">
        <f>+IF(OR($P$2=98,$P$2=42,$P$2=96,$P$2=97),$Q36,0)</f>
        <v>0</v>
      </c>
      <c r="K36" s="82"/>
      <c r="L36" s="279">
        <f>+IF($P$2=33,$Q36,0)</f>
        <v>0</v>
      </c>
      <c r="M36" s="82"/>
      <c r="N36" s="281">
        <f>+ROUND(+G36+J36+L36,0)</f>
        <v>0</v>
      </c>
      <c r="O36" s="80"/>
      <c r="P36" s="280">
        <f>+ROUND([1]OTCHET!E122,0)</f>
        <v>0</v>
      </c>
      <c r="Q36" s="279">
        <f>+ROUND([1]OTCHET!F122,0)</f>
        <v>0</v>
      </c>
      <c r="R36" s="70"/>
      <c r="S36" s="278" t="s">
        <v>162</v>
      </c>
      <c r="T36" s="277"/>
      <c r="U36" s="276"/>
      <c r="V36" s="88"/>
      <c r="W36" s="87"/>
      <c r="X36" s="87"/>
      <c r="Y36" s="87"/>
      <c r="Z36" s="87"/>
    </row>
    <row r="37" spans="1:26" s="3" customFormat="1" ht="15.75">
      <c r="A37" s="86"/>
      <c r="B37" s="275" t="s">
        <v>161</v>
      </c>
      <c r="C37" s="274"/>
      <c r="D37" s="273"/>
      <c r="E37" s="59"/>
      <c r="F37" s="271">
        <f>+IF($P$2=0,$P37,0)</f>
        <v>0</v>
      </c>
      <c r="G37" s="270">
        <f>+IF($P$2=0,$Q37,0)</f>
        <v>0</v>
      </c>
      <c r="H37" s="59"/>
      <c r="I37" s="271">
        <f>+IF(OR($P$2=98,$P$2=42,$P$2=96,$P$2=97),$P37,0)</f>
        <v>0</v>
      </c>
      <c r="J37" s="270">
        <f>+IF(OR($P$2=98,$P$2=42,$P$2=96,$P$2=97),$Q37,0)</f>
        <v>0</v>
      </c>
      <c r="K37" s="82"/>
      <c r="L37" s="270">
        <f>+IF($P$2=33,$Q37,0)</f>
        <v>0</v>
      </c>
      <c r="M37" s="82"/>
      <c r="N37" s="272">
        <f>+ROUND(+G37+J37+L37,0)</f>
        <v>0</v>
      </c>
      <c r="O37" s="80"/>
      <c r="P37" s="271">
        <f>+ROUND([1]OTCHET!E123,0)</f>
        <v>0</v>
      </c>
      <c r="Q37" s="270">
        <f>+ROUND([1]OTCHET!F123,0)</f>
        <v>0</v>
      </c>
      <c r="R37" s="70"/>
      <c r="S37" s="269" t="s">
        <v>160</v>
      </c>
      <c r="T37" s="268"/>
      <c r="U37" s="267"/>
      <c r="V37" s="88"/>
      <c r="W37" s="87"/>
      <c r="X37" s="87"/>
      <c r="Y37" s="87"/>
      <c r="Z37" s="87"/>
    </row>
    <row r="38" spans="1:26" s="3" customFormat="1" ht="6" customHeight="1">
      <c r="A38" s="86"/>
      <c r="B38" s="266"/>
      <c r="C38" s="265"/>
      <c r="D38" s="264"/>
      <c r="E38" s="59"/>
      <c r="F38" s="117"/>
      <c r="G38" s="116"/>
      <c r="H38" s="59"/>
      <c r="I38" s="117"/>
      <c r="J38" s="116"/>
      <c r="K38" s="82"/>
      <c r="L38" s="116"/>
      <c r="M38" s="82"/>
      <c r="N38" s="118"/>
      <c r="O38" s="80"/>
      <c r="P38" s="117"/>
      <c r="Q38" s="116"/>
      <c r="R38" s="70"/>
      <c r="S38" s="263"/>
      <c r="T38" s="262"/>
      <c r="U38" s="261"/>
      <c r="V38" s="88"/>
      <c r="W38" s="87"/>
      <c r="X38" s="87"/>
      <c r="Y38" s="87"/>
      <c r="Z38" s="87"/>
    </row>
    <row r="39" spans="1:26" s="3" customFormat="1" ht="15.75">
      <c r="A39" s="86"/>
      <c r="B39" s="216" t="s">
        <v>159</v>
      </c>
      <c r="C39" s="215"/>
      <c r="D39" s="214"/>
      <c r="E39" s="59"/>
      <c r="F39" s="212">
        <f>+IF($P$2=0,$P39,0)</f>
        <v>0</v>
      </c>
      <c r="G39" s="211">
        <f>+IF($P$2=0,$Q39,0)</f>
        <v>0</v>
      </c>
      <c r="H39" s="59"/>
      <c r="I39" s="212">
        <f>+IF(OR($P$2=98,$P$2=42,$P$2=96,$P$2=97),$P39,0)</f>
        <v>0</v>
      </c>
      <c r="J39" s="211">
        <f>+IF(OR($P$2=98,$P$2=42,$P$2=96,$P$2=97),$Q39,0)</f>
        <v>0</v>
      </c>
      <c r="K39" s="82"/>
      <c r="L39" s="211">
        <f>+IF($P$2=33,$Q39,0)</f>
        <v>0</v>
      </c>
      <c r="M39" s="82"/>
      <c r="N39" s="213">
        <f>+ROUND(+G39+J39+L39,0)</f>
        <v>0</v>
      </c>
      <c r="O39" s="80"/>
      <c r="P39" s="212">
        <f>+ROUND([1]OTCHET!E116+[1]OTCHET!E117,0)</f>
        <v>0</v>
      </c>
      <c r="Q39" s="211">
        <f>+ROUND([1]OTCHET!F116+[1]OTCHET!F117,0)</f>
        <v>0</v>
      </c>
      <c r="R39" s="70"/>
      <c r="S39" s="161" t="s">
        <v>158</v>
      </c>
      <c r="T39" s="160"/>
      <c r="U39" s="159"/>
      <c r="V39" s="88"/>
      <c r="W39" s="87"/>
      <c r="X39" s="87"/>
      <c r="Y39" s="87"/>
      <c r="Z39" s="87"/>
    </row>
    <row r="40" spans="1:26" s="3" customFormat="1" ht="15.75">
      <c r="A40" s="86"/>
      <c r="B40" s="176" t="s">
        <v>157</v>
      </c>
      <c r="C40" s="175"/>
      <c r="D40" s="174"/>
      <c r="E40" s="59"/>
      <c r="F40" s="178"/>
      <c r="G40" s="177"/>
      <c r="H40" s="59"/>
      <c r="I40" s="178"/>
      <c r="J40" s="177"/>
      <c r="K40" s="82"/>
      <c r="L40" s="177"/>
      <c r="M40" s="82"/>
      <c r="N40" s="179"/>
      <c r="O40" s="80"/>
      <c r="P40" s="178"/>
      <c r="Q40" s="177"/>
      <c r="R40" s="70"/>
      <c r="S40" s="176" t="s">
        <v>157</v>
      </c>
      <c r="T40" s="175"/>
      <c r="U40" s="174"/>
      <c r="V40" s="88"/>
      <c r="W40" s="87"/>
      <c r="X40" s="87"/>
      <c r="Y40" s="87"/>
      <c r="Z40" s="87"/>
    </row>
    <row r="41" spans="1:26" s="3" customFormat="1" ht="15.75">
      <c r="A41" s="86"/>
      <c r="B41" s="112" t="s">
        <v>156</v>
      </c>
      <c r="C41" s="111"/>
      <c r="D41" s="110"/>
      <c r="E41" s="59"/>
      <c r="F41" s="108">
        <f>+IF($P$2=0,$P41,0)</f>
        <v>0</v>
      </c>
      <c r="G41" s="107">
        <f>+IF($P$2=0,$Q41,0)</f>
        <v>0</v>
      </c>
      <c r="H41" s="59"/>
      <c r="I41" s="108">
        <f>+IF(OR($P$2=98,$P$2=42,$P$2=96,$P$2=97),$P41,0)</f>
        <v>0</v>
      </c>
      <c r="J41" s="107">
        <f>+IF(OR($P$2=98,$P$2=42,$P$2=96,$P$2=97),$Q41,0)</f>
        <v>0</v>
      </c>
      <c r="K41" s="82"/>
      <c r="L41" s="107">
        <f>+IF($P$2=33,$Q41,0)</f>
        <v>0</v>
      </c>
      <c r="M41" s="82"/>
      <c r="N41" s="109">
        <f>+ROUND(+G41+J41+L41,0)</f>
        <v>0</v>
      </c>
      <c r="O41" s="80"/>
      <c r="P41" s="108">
        <f>+ROUND([1]OTCHET!E142+[1]OTCHET!E143+[1]OTCHET!E160+[1]OTCHET!E161,0)</f>
        <v>0</v>
      </c>
      <c r="Q41" s="107">
        <f>+ROUND([1]OTCHET!F142+[1]OTCHET!F143+[1]OTCHET!F160+[1]OTCHET!F161,0)</f>
        <v>0</v>
      </c>
      <c r="R41" s="70"/>
      <c r="S41" s="106" t="s">
        <v>155</v>
      </c>
      <c r="T41" s="105"/>
      <c r="U41" s="104"/>
      <c r="V41" s="88"/>
      <c r="W41" s="87"/>
      <c r="X41" s="87"/>
      <c r="Y41" s="87"/>
      <c r="Z41" s="87"/>
    </row>
    <row r="42" spans="1:26" s="3" customFormat="1" ht="15.75">
      <c r="A42" s="86"/>
      <c r="B42" s="103" t="s">
        <v>154</v>
      </c>
      <c r="C42" s="102"/>
      <c r="D42" s="101"/>
      <c r="E42" s="59"/>
      <c r="F42" s="187">
        <f>+IF($P$2=0,$P42,0)</f>
        <v>0</v>
      </c>
      <c r="G42" s="186">
        <f>+IF($P$2=0,$Q42,0)</f>
        <v>0</v>
      </c>
      <c r="H42" s="59"/>
      <c r="I42" s="187">
        <f>+IF(OR($P$2=98,$P$2=42,$P$2=96,$P$2=97),$P42,0)</f>
        <v>0</v>
      </c>
      <c r="J42" s="186">
        <f>+IF(OR($P$2=98,$P$2=42,$P$2=96,$P$2=97),$Q42,0)</f>
        <v>0</v>
      </c>
      <c r="K42" s="82"/>
      <c r="L42" s="186">
        <f>+IF($P$2=33,$Q42,0)</f>
        <v>0</v>
      </c>
      <c r="M42" s="82"/>
      <c r="N42" s="188">
        <f>+ROUND(+G42+J42+L42,0)</f>
        <v>0</v>
      </c>
      <c r="O42" s="80"/>
      <c r="P42" s="187">
        <f>+ROUND(+SUM([1]OTCHET!E144:E149)+SUM([1]OTCHET!E162:E167),0)</f>
        <v>0</v>
      </c>
      <c r="Q42" s="186">
        <f>+ROUND(+SUM([1]OTCHET!F144:F149)+SUM([1]OTCHET!F162:F167),0)</f>
        <v>0</v>
      </c>
      <c r="R42" s="70"/>
      <c r="S42" s="100" t="s">
        <v>153</v>
      </c>
      <c r="T42" s="99"/>
      <c r="U42" s="98"/>
      <c r="V42" s="88"/>
      <c r="W42" s="87"/>
      <c r="X42" s="87"/>
      <c r="Y42" s="87"/>
      <c r="Z42" s="87"/>
    </row>
    <row r="43" spans="1:26" s="3" customFormat="1" ht="15.75">
      <c r="A43" s="86"/>
      <c r="B43" s="103" t="s">
        <v>152</v>
      </c>
      <c r="C43" s="102"/>
      <c r="D43" s="101"/>
      <c r="E43" s="59"/>
      <c r="F43" s="187">
        <f>+IF($P$2=0,$P43,0)</f>
        <v>0</v>
      </c>
      <c r="G43" s="186">
        <f>+IF($P$2=0,$Q43,0)</f>
        <v>0</v>
      </c>
      <c r="H43" s="59"/>
      <c r="I43" s="187">
        <f>+IF(OR($P$2=98,$P$2=42,$P$2=96,$P$2=97),$P43,0)</f>
        <v>0</v>
      </c>
      <c r="J43" s="186">
        <f>+IF(OR($P$2=98,$P$2=42,$P$2=96,$P$2=97),$Q43,0)</f>
        <v>0</v>
      </c>
      <c r="K43" s="82"/>
      <c r="L43" s="186">
        <f>+IF($P$2=33,$Q43,0)</f>
        <v>0</v>
      </c>
      <c r="M43" s="82"/>
      <c r="N43" s="188">
        <f>+ROUND(+G43+J43+L43,0)</f>
        <v>0</v>
      </c>
      <c r="O43" s="80"/>
      <c r="P43" s="187">
        <f>+ROUND([1]OTCHET!E150,0)</f>
        <v>0</v>
      </c>
      <c r="Q43" s="186">
        <f>+ROUND([1]OTCHET!F150,0)</f>
        <v>0</v>
      </c>
      <c r="R43" s="70"/>
      <c r="S43" s="100" t="s">
        <v>151</v>
      </c>
      <c r="T43" s="99"/>
      <c r="U43" s="98"/>
      <c r="V43" s="88"/>
      <c r="W43" s="87"/>
      <c r="X43" s="87"/>
      <c r="Y43" s="87"/>
      <c r="Z43" s="87"/>
    </row>
    <row r="44" spans="1:26" s="3" customFormat="1" ht="15.75">
      <c r="A44" s="86"/>
      <c r="B44" s="170" t="s">
        <v>150</v>
      </c>
      <c r="C44" s="169"/>
      <c r="D44" s="168"/>
      <c r="E44" s="59"/>
      <c r="F44" s="93">
        <f>+IF($P$2=0,$P44,0)</f>
        <v>0</v>
      </c>
      <c r="G44" s="92">
        <f>+IF($P$2=0,$Q44,0)</f>
        <v>0</v>
      </c>
      <c r="H44" s="59"/>
      <c r="I44" s="93">
        <f>+IF(OR($P$2=98,$P$2=42,$P$2=96,$P$2=97),$P44,0)</f>
        <v>0</v>
      </c>
      <c r="J44" s="92">
        <f>+IF(OR($P$2=98,$P$2=42,$P$2=96,$P$2=97),$Q44,0)</f>
        <v>0</v>
      </c>
      <c r="K44" s="82"/>
      <c r="L44" s="92">
        <f>+IF($P$2=33,$Q44,0)</f>
        <v>0</v>
      </c>
      <c r="M44" s="82"/>
      <c r="N44" s="94">
        <f>+ROUND(+G44+J44+L44,0)</f>
        <v>0</v>
      </c>
      <c r="O44" s="80"/>
      <c r="P44" s="93">
        <f>+ROUND([1]OTCHET!E138,0)</f>
        <v>0</v>
      </c>
      <c r="Q44" s="92">
        <f>+ROUND([1]OTCHET!F138,0)</f>
        <v>0</v>
      </c>
      <c r="R44" s="70"/>
      <c r="S44" s="219" t="s">
        <v>149</v>
      </c>
      <c r="T44" s="218"/>
      <c r="U44" s="217"/>
      <c r="V44" s="88"/>
      <c r="W44" s="87"/>
      <c r="X44" s="87"/>
      <c r="Y44" s="87"/>
      <c r="Z44" s="87"/>
    </row>
    <row r="45" spans="1:26" s="3" customFormat="1" ht="15.75">
      <c r="A45" s="86"/>
      <c r="B45" s="216" t="s">
        <v>148</v>
      </c>
      <c r="C45" s="215"/>
      <c r="D45" s="214"/>
      <c r="E45" s="59"/>
      <c r="F45" s="212">
        <f>+ROUND(+SUM(F41:F44),0)</f>
        <v>0</v>
      </c>
      <c r="G45" s="211">
        <f>+ROUND(+SUM(G41:G44),0)</f>
        <v>0</v>
      </c>
      <c r="H45" s="59"/>
      <c r="I45" s="212">
        <f>+ROUND(+SUM(I41:I44),0)</f>
        <v>0</v>
      </c>
      <c r="J45" s="211">
        <f>+ROUND(+SUM(J41:J44),0)</f>
        <v>0</v>
      </c>
      <c r="K45" s="82"/>
      <c r="L45" s="211">
        <f>+ROUND(+SUM(L41:L44),0)</f>
        <v>0</v>
      </c>
      <c r="M45" s="82"/>
      <c r="N45" s="213">
        <f>+ROUND(+SUM(N41:N44),0)</f>
        <v>0</v>
      </c>
      <c r="O45" s="80"/>
      <c r="P45" s="212">
        <f>+ROUND(+SUM(P41:P44),0)</f>
        <v>0</v>
      </c>
      <c r="Q45" s="211">
        <f>+ROUND(+SUM(Q41:Q44),0)</f>
        <v>0</v>
      </c>
      <c r="R45" s="70"/>
      <c r="S45" s="161" t="s">
        <v>147</v>
      </c>
      <c r="T45" s="160"/>
      <c r="U45" s="159"/>
      <c r="V45" s="88"/>
      <c r="W45" s="87"/>
      <c r="X45" s="87"/>
      <c r="Y45" s="87"/>
      <c r="Z45" s="87"/>
    </row>
    <row r="46" spans="1:26" s="3" customFormat="1" ht="6" customHeight="1">
      <c r="A46" s="86"/>
      <c r="B46" s="210"/>
      <c r="C46" s="209"/>
      <c r="D46" s="208"/>
      <c r="E46" s="59"/>
      <c r="F46" s="108"/>
      <c r="G46" s="107"/>
      <c r="H46" s="59"/>
      <c r="I46" s="108"/>
      <c r="J46" s="107"/>
      <c r="K46" s="82"/>
      <c r="L46" s="107"/>
      <c r="M46" s="82"/>
      <c r="N46" s="109"/>
      <c r="O46" s="80"/>
      <c r="P46" s="108"/>
      <c r="Q46" s="107"/>
      <c r="R46" s="70"/>
      <c r="S46" s="207"/>
      <c r="T46" s="206"/>
      <c r="U46" s="205"/>
      <c r="V46" s="88"/>
      <c r="W46" s="87"/>
      <c r="X46" s="87"/>
      <c r="Y46" s="87"/>
      <c r="Z46" s="87"/>
    </row>
    <row r="47" spans="1:26" s="3" customFormat="1" ht="16.5" thickBot="1">
      <c r="A47" s="86"/>
      <c r="B47" s="204" t="s">
        <v>146</v>
      </c>
      <c r="C47" s="203"/>
      <c r="D47" s="202"/>
      <c r="E47" s="59"/>
      <c r="F47" s="199">
        <f>+ROUND(F22+F27+F34+F39+F45,0)</f>
        <v>1200000</v>
      </c>
      <c r="G47" s="198">
        <f>+ROUND(G22+G27+G34+G39+G45,0)</f>
        <v>192912</v>
      </c>
      <c r="H47" s="59"/>
      <c r="I47" s="199">
        <f>+ROUND(I22+I27+I34+I39+I45,0)</f>
        <v>0</v>
      </c>
      <c r="J47" s="198">
        <f>+ROUND(J22+J27+J34+J39+J45,0)</f>
        <v>0</v>
      </c>
      <c r="K47" s="82"/>
      <c r="L47" s="198">
        <f>+ROUND(L22+L27+L34+L39+L45,0)</f>
        <v>0</v>
      </c>
      <c r="M47" s="82"/>
      <c r="N47" s="201">
        <f>+ROUND(N22+N27+N34+N39+N45,0)</f>
        <v>192912</v>
      </c>
      <c r="O47" s="200"/>
      <c r="P47" s="199">
        <f>+ROUND(P22+P27+P34+P39+P45,0)</f>
        <v>1200000</v>
      </c>
      <c r="Q47" s="198">
        <f>+ROUND(Q22+Q27+Q34+Q39+Q45,0)</f>
        <v>192912</v>
      </c>
      <c r="R47" s="70"/>
      <c r="S47" s="197" t="s">
        <v>145</v>
      </c>
      <c r="T47" s="196"/>
      <c r="U47" s="195"/>
      <c r="V47" s="88"/>
      <c r="W47" s="87"/>
      <c r="X47" s="87"/>
      <c r="Y47" s="87"/>
      <c r="Z47" s="87"/>
    </row>
    <row r="48" spans="1:26" s="3" customFormat="1" ht="15.75">
      <c r="A48" s="86"/>
      <c r="B48" s="122" t="s">
        <v>144</v>
      </c>
      <c r="C48" s="121"/>
      <c r="D48" s="120"/>
      <c r="E48" s="59"/>
      <c r="F48" s="117"/>
      <c r="G48" s="116"/>
      <c r="H48" s="59"/>
      <c r="I48" s="117"/>
      <c r="J48" s="116"/>
      <c r="K48" s="82"/>
      <c r="L48" s="116"/>
      <c r="M48" s="82"/>
      <c r="N48" s="118"/>
      <c r="O48" s="80"/>
      <c r="P48" s="117"/>
      <c r="Q48" s="116"/>
      <c r="R48" s="70"/>
      <c r="S48" s="122" t="s">
        <v>144</v>
      </c>
      <c r="T48" s="121"/>
      <c r="U48" s="120"/>
      <c r="V48" s="88"/>
      <c r="W48" s="87"/>
      <c r="X48" s="87"/>
      <c r="Y48" s="87"/>
      <c r="Z48" s="87"/>
    </row>
    <row r="49" spans="1:26" s="3" customFormat="1" ht="15.75">
      <c r="A49" s="86"/>
      <c r="B49" s="176" t="s">
        <v>143</v>
      </c>
      <c r="C49" s="175"/>
      <c r="D49" s="174"/>
      <c r="E49" s="119"/>
      <c r="F49" s="117"/>
      <c r="G49" s="116"/>
      <c r="H49" s="59"/>
      <c r="I49" s="117"/>
      <c r="J49" s="116"/>
      <c r="K49" s="82"/>
      <c r="L49" s="116"/>
      <c r="M49" s="82"/>
      <c r="N49" s="118"/>
      <c r="O49" s="80"/>
      <c r="P49" s="117"/>
      <c r="Q49" s="116"/>
      <c r="R49" s="70"/>
      <c r="S49" s="176" t="s">
        <v>143</v>
      </c>
      <c r="T49" s="175"/>
      <c r="U49" s="174"/>
      <c r="V49" s="88"/>
      <c r="W49" s="87"/>
      <c r="X49" s="87"/>
      <c r="Y49" s="87"/>
      <c r="Z49" s="87"/>
    </row>
    <row r="50" spans="1:26" s="3" customFormat="1" ht="15.75">
      <c r="A50" s="86"/>
      <c r="B50" s="112" t="s">
        <v>142</v>
      </c>
      <c r="C50" s="111"/>
      <c r="D50" s="110"/>
      <c r="E50" s="119"/>
      <c r="F50" s="117">
        <f>+IF($P$2=0,$P50,0)</f>
        <v>260750</v>
      </c>
      <c r="G50" s="116">
        <f>+IF($P$2=0,$Q50,0)</f>
        <v>23614</v>
      </c>
      <c r="H50" s="59"/>
      <c r="I50" s="117">
        <f>+IF(OR($P$2=98,$P$2=42,$P$2=96,$P$2=97),$P50,0)</f>
        <v>0</v>
      </c>
      <c r="J50" s="116">
        <f>+IF(OR($P$2=98,$P$2=42,$P$2=96,$P$2=97),$Q50,0)</f>
        <v>0</v>
      </c>
      <c r="K50" s="82"/>
      <c r="L50" s="116">
        <f>+IF($P$2=33,$Q50,0)</f>
        <v>0</v>
      </c>
      <c r="M50" s="82"/>
      <c r="N50" s="118">
        <f>+ROUND(+G50+J50+L50,0)</f>
        <v>23614</v>
      </c>
      <c r="O50" s="80"/>
      <c r="P50" s="117">
        <f>+ROUND([1]OTCHET!E204-SUM([1]OTCHET!E216:E218)+[1]OTCHET!E269+IF(+OR([1]OTCHET!$F$12="5500",[1]OTCHET!$F$12="5600"),0,+[1]OTCHET!E295),0)</f>
        <v>260750</v>
      </c>
      <c r="Q50" s="116">
        <f>+ROUND([1]OTCHET!F204-SUM([1]OTCHET!F216:F218)+[1]OTCHET!F269+IF(+OR([1]OTCHET!$F$12="5500",[1]OTCHET!$F$12="5600"),0,+[1]OTCHET!F295),0)</f>
        <v>23614</v>
      </c>
      <c r="R50" s="70"/>
      <c r="S50" s="106" t="s">
        <v>141</v>
      </c>
      <c r="T50" s="105"/>
      <c r="U50" s="104"/>
      <c r="V50" s="88"/>
      <c r="W50" s="87"/>
      <c r="X50" s="87"/>
      <c r="Y50" s="87"/>
      <c r="Z50" s="87"/>
    </row>
    <row r="51" spans="1:26" s="3" customFormat="1" ht="15.75">
      <c r="A51" s="86"/>
      <c r="B51" s="103" t="s">
        <v>140</v>
      </c>
      <c r="C51" s="102"/>
      <c r="D51" s="101"/>
      <c r="E51" s="59"/>
      <c r="F51" s="93">
        <f>+IF($P$2=0,$P51,0)</f>
        <v>10050</v>
      </c>
      <c r="G51" s="92">
        <f>+IF($P$2=0,$Q51,0)</f>
        <v>0</v>
      </c>
      <c r="H51" s="59"/>
      <c r="I51" s="93">
        <f>+IF(OR($P$2=98,$P$2=42,$P$2=96,$P$2=97),$P51,0)</f>
        <v>0</v>
      </c>
      <c r="J51" s="92">
        <f>+IF(OR($P$2=98,$P$2=42,$P$2=96,$P$2=97),$Q51,0)</f>
        <v>0</v>
      </c>
      <c r="K51" s="82"/>
      <c r="L51" s="92">
        <f>+IF($P$2=33,$Q51,0)</f>
        <v>0</v>
      </c>
      <c r="M51" s="82"/>
      <c r="N51" s="94">
        <f>+ROUND(+G51+J51+L51,0)</f>
        <v>0</v>
      </c>
      <c r="O51" s="80"/>
      <c r="P51" s="93">
        <f>+ROUND(+SUM([1]OTCHET!E216:E218),0)</f>
        <v>10050</v>
      </c>
      <c r="Q51" s="92">
        <f>+ROUND(+SUM([1]OTCHET!F216:F218),0)</f>
        <v>0</v>
      </c>
      <c r="R51" s="70"/>
      <c r="S51" s="100" t="s">
        <v>139</v>
      </c>
      <c r="T51" s="99"/>
      <c r="U51" s="98"/>
      <c r="V51" s="88"/>
      <c r="W51" s="87"/>
      <c r="X51" s="87"/>
      <c r="Y51" s="87"/>
      <c r="Z51" s="87"/>
    </row>
    <row r="52" spans="1:26" s="3" customFormat="1" ht="15.75">
      <c r="A52" s="86"/>
      <c r="B52" s="103" t="s">
        <v>138</v>
      </c>
      <c r="C52" s="102"/>
      <c r="D52" s="101"/>
      <c r="E52" s="59"/>
      <c r="F52" s="93">
        <f>+IF($P$2=0,$P52,0)</f>
        <v>6000</v>
      </c>
      <c r="G52" s="92">
        <f>+IF($P$2=0,$Q52,0)</f>
        <v>366</v>
      </c>
      <c r="H52" s="59"/>
      <c r="I52" s="93">
        <f>+IF(OR($P$2=98,$P$2=42,$P$2=96,$P$2=97),$P52,0)</f>
        <v>0</v>
      </c>
      <c r="J52" s="92">
        <f>+IF(OR($P$2=98,$P$2=42,$P$2=96,$P$2=97),$Q52,0)</f>
        <v>0</v>
      </c>
      <c r="K52" s="82"/>
      <c r="L52" s="92">
        <f>+IF($P$2=33,$Q52,0)</f>
        <v>0</v>
      </c>
      <c r="M52" s="82"/>
      <c r="N52" s="94">
        <f>+ROUND(+G52+J52+L52,0)</f>
        <v>366</v>
      </c>
      <c r="O52" s="80"/>
      <c r="P52" s="93">
        <f>+ROUND([1]OTCHET!E222,0)</f>
        <v>6000</v>
      </c>
      <c r="Q52" s="92">
        <f>+ROUND([1]OTCHET!F222,0)</f>
        <v>366</v>
      </c>
      <c r="R52" s="70"/>
      <c r="S52" s="100" t="s">
        <v>137</v>
      </c>
      <c r="T52" s="99"/>
      <c r="U52" s="98"/>
      <c r="V52" s="88"/>
      <c r="W52" s="87"/>
      <c r="X52" s="87"/>
      <c r="Y52" s="87"/>
      <c r="Z52" s="87"/>
    </row>
    <row r="53" spans="1:26" s="3" customFormat="1" ht="15.75">
      <c r="A53" s="86"/>
      <c r="B53" s="103" t="s">
        <v>136</v>
      </c>
      <c r="C53" s="102"/>
      <c r="D53" s="101"/>
      <c r="E53" s="59"/>
      <c r="F53" s="93">
        <f>+IF($P$2=0,$P53,0)</f>
        <v>758200</v>
      </c>
      <c r="G53" s="92">
        <f>+IF($P$2=0,$Q53,0)</f>
        <v>56296</v>
      </c>
      <c r="H53" s="59"/>
      <c r="I53" s="93">
        <f>+IF(OR($P$2=98,$P$2=42,$P$2=96,$P$2=97),$P53,0)</f>
        <v>0</v>
      </c>
      <c r="J53" s="92">
        <f>+IF(OR($P$2=98,$P$2=42,$P$2=96,$P$2=97),$Q53,0)</f>
        <v>0</v>
      </c>
      <c r="K53" s="82"/>
      <c r="L53" s="92">
        <f>+IF($P$2=33,$Q53,0)</f>
        <v>0</v>
      </c>
      <c r="M53" s="82"/>
      <c r="N53" s="94">
        <f>+ROUND(+G53+J53+L53,0)</f>
        <v>56296</v>
      </c>
      <c r="O53" s="80"/>
      <c r="P53" s="93">
        <f>+ROUND([1]OTCHET!E186+[1]OTCHET!E189,0)</f>
        <v>758200</v>
      </c>
      <c r="Q53" s="92">
        <f>+ROUND([1]OTCHET!F186+[1]OTCHET!F189,0)</f>
        <v>56296</v>
      </c>
      <c r="R53" s="70"/>
      <c r="S53" s="100" t="s">
        <v>135</v>
      </c>
      <c r="T53" s="99"/>
      <c r="U53" s="98"/>
      <c r="V53" s="88"/>
      <c r="W53" s="87"/>
      <c r="X53" s="87"/>
      <c r="Y53" s="87"/>
      <c r="Z53" s="87"/>
    </row>
    <row r="54" spans="1:26" s="3" customFormat="1" ht="15.75">
      <c r="A54" s="86"/>
      <c r="B54" s="170" t="s">
        <v>134</v>
      </c>
      <c r="C54" s="169"/>
      <c r="D54" s="168"/>
      <c r="E54" s="59"/>
      <c r="F54" s="93">
        <f>+IF($P$2=0,$P54,0)</f>
        <v>185000</v>
      </c>
      <c r="G54" s="92">
        <f>+IF($P$2=0,$Q54,0)</f>
        <v>13938</v>
      </c>
      <c r="H54" s="59"/>
      <c r="I54" s="93">
        <f>+IF(OR($P$2=98,$P$2=42,$P$2=96,$P$2=97),$P54,0)</f>
        <v>0</v>
      </c>
      <c r="J54" s="92">
        <f>+IF(OR($P$2=98,$P$2=42,$P$2=96,$P$2=97),$Q54,0)</f>
        <v>0</v>
      </c>
      <c r="K54" s="82"/>
      <c r="L54" s="92">
        <f>+IF($P$2=33,$Q54,0)</f>
        <v>0</v>
      </c>
      <c r="M54" s="82"/>
      <c r="N54" s="94">
        <f>+ROUND(+G54+J54+L54,0)</f>
        <v>13938</v>
      </c>
      <c r="O54" s="80"/>
      <c r="P54" s="93">
        <f>+ROUND([1]OTCHET!E195+[1]OTCHET!E203,0)</f>
        <v>185000</v>
      </c>
      <c r="Q54" s="92">
        <f>+ROUND([1]OTCHET!F195+[1]OTCHET!F203,0)</f>
        <v>13938</v>
      </c>
      <c r="R54" s="70"/>
      <c r="S54" s="219" t="s">
        <v>133</v>
      </c>
      <c r="T54" s="218"/>
      <c r="U54" s="217"/>
      <c r="V54" s="88"/>
      <c r="W54" s="87"/>
      <c r="X54" s="87"/>
      <c r="Y54" s="87"/>
      <c r="Z54" s="87"/>
    </row>
    <row r="55" spans="1:26" s="3" customFormat="1" ht="15.75">
      <c r="A55" s="86"/>
      <c r="B55" s="167" t="s">
        <v>132</v>
      </c>
      <c r="C55" s="166"/>
      <c r="D55" s="165"/>
      <c r="E55" s="59"/>
      <c r="F55" s="163">
        <f>+ROUND(+SUM(F50:F54),0)</f>
        <v>1220000</v>
      </c>
      <c r="G55" s="162">
        <f>+ROUND(+SUM(G50:G54),0)</f>
        <v>94214</v>
      </c>
      <c r="H55" s="59"/>
      <c r="I55" s="163">
        <f>+ROUND(+SUM(I50:I54),0)</f>
        <v>0</v>
      </c>
      <c r="J55" s="162">
        <f>+ROUND(+SUM(J50:J54),0)</f>
        <v>0</v>
      </c>
      <c r="K55" s="82"/>
      <c r="L55" s="162">
        <f>+ROUND(+SUM(L50:L54),0)</f>
        <v>0</v>
      </c>
      <c r="M55" s="82"/>
      <c r="N55" s="164">
        <f>+ROUND(+SUM(N50:N54),0)</f>
        <v>94214</v>
      </c>
      <c r="O55" s="80"/>
      <c r="P55" s="163">
        <f>+ROUND(+SUM(P50:P54),0)</f>
        <v>1220000</v>
      </c>
      <c r="Q55" s="162">
        <f>+ROUND(+SUM(Q50:Q54),0)</f>
        <v>94214</v>
      </c>
      <c r="R55" s="70"/>
      <c r="S55" s="161" t="s">
        <v>131</v>
      </c>
      <c r="T55" s="160"/>
      <c r="U55" s="159"/>
      <c r="V55" s="88"/>
      <c r="W55" s="87"/>
      <c r="X55" s="87"/>
      <c r="Y55" s="87"/>
      <c r="Z55" s="87"/>
    </row>
    <row r="56" spans="1:26" s="3" customFormat="1" ht="15.75">
      <c r="A56" s="86"/>
      <c r="B56" s="176" t="s">
        <v>130</v>
      </c>
      <c r="C56" s="175"/>
      <c r="D56" s="174"/>
      <c r="E56" s="119"/>
      <c r="F56" s="117"/>
      <c r="G56" s="116"/>
      <c r="H56" s="59"/>
      <c r="I56" s="117"/>
      <c r="J56" s="116"/>
      <c r="K56" s="82"/>
      <c r="L56" s="116"/>
      <c r="M56" s="82"/>
      <c r="N56" s="118"/>
      <c r="O56" s="80"/>
      <c r="P56" s="117"/>
      <c r="Q56" s="116"/>
      <c r="R56" s="70"/>
      <c r="S56" s="176" t="s">
        <v>130</v>
      </c>
      <c r="T56" s="175"/>
      <c r="U56" s="174"/>
      <c r="V56" s="88"/>
      <c r="W56" s="87"/>
      <c r="X56" s="87"/>
      <c r="Y56" s="87"/>
      <c r="Z56" s="87"/>
    </row>
    <row r="57" spans="1:26" s="3" customFormat="1" ht="15.75">
      <c r="A57" s="86"/>
      <c r="B57" s="112" t="s">
        <v>129</v>
      </c>
      <c r="C57" s="111"/>
      <c r="D57" s="110"/>
      <c r="E57" s="119"/>
      <c r="F57" s="117">
        <f>+IF($P$2=0,$P57,0)</f>
        <v>0</v>
      </c>
      <c r="G57" s="116">
        <f>+IF($P$2=0,$Q57,0)</f>
        <v>0</v>
      </c>
      <c r="H57" s="59"/>
      <c r="I57" s="117">
        <f>+IF(OR($P$2=98,$P$2=42,$P$2=96,$P$2=97),$P57,0)</f>
        <v>0</v>
      </c>
      <c r="J57" s="116">
        <f>+IF(OR($P$2=98,$P$2=42,$P$2=96,$P$2=97),$Q57,0)</f>
        <v>0</v>
      </c>
      <c r="K57" s="82"/>
      <c r="L57" s="116">
        <f>+IF($P$2=33,$Q57,0)</f>
        <v>0</v>
      </c>
      <c r="M57" s="82"/>
      <c r="N57" s="118">
        <f>+ROUND(+G57+J57+L57,0)</f>
        <v>0</v>
      </c>
      <c r="O57" s="80"/>
      <c r="P57" s="117">
        <f>+ROUND([1]OTCHET!E285,0)</f>
        <v>0</v>
      </c>
      <c r="Q57" s="116">
        <f>+ROUND([1]OTCHET!F285,0)</f>
        <v>0</v>
      </c>
      <c r="R57" s="70"/>
      <c r="S57" s="106" t="s">
        <v>128</v>
      </c>
      <c r="T57" s="105"/>
      <c r="U57" s="104"/>
      <c r="V57" s="88"/>
      <c r="W57" s="87"/>
      <c r="X57" s="87"/>
      <c r="Y57" s="87"/>
      <c r="Z57" s="87"/>
    </row>
    <row r="58" spans="1:26" s="3" customFormat="1" ht="15.75">
      <c r="A58" s="86"/>
      <c r="B58" s="103" t="s">
        <v>127</v>
      </c>
      <c r="C58" s="102"/>
      <c r="D58" s="101"/>
      <c r="E58" s="59"/>
      <c r="F58" s="93">
        <f>+IF($P$2=0,$P58,0)</f>
        <v>15000</v>
      </c>
      <c r="G58" s="92">
        <f>+IF($P$2=0,$Q58,0)</f>
        <v>0</v>
      </c>
      <c r="H58" s="59"/>
      <c r="I58" s="93">
        <f>+IF(OR($P$2=98,$P$2=42,$P$2=96,$P$2=97),$P58,0)</f>
        <v>0</v>
      </c>
      <c r="J58" s="92">
        <f>+IF(OR($P$2=98,$P$2=42,$P$2=96,$P$2=97),$Q58,0)</f>
        <v>0</v>
      </c>
      <c r="K58" s="82"/>
      <c r="L58" s="92">
        <f>+IF($P$2=33,$Q58,0)</f>
        <v>0</v>
      </c>
      <c r="M58" s="82"/>
      <c r="N58" s="94">
        <f>+ROUND(+G58+J58+L58,0)</f>
        <v>0</v>
      </c>
      <c r="O58" s="80"/>
      <c r="P58" s="93">
        <f>+ROUND(+[1]OTCHET!E273+[1]OTCHET!E274,0)</f>
        <v>15000</v>
      </c>
      <c r="Q58" s="92">
        <f>+ROUND(+[1]OTCHET!F273+[1]OTCHET!F274,0)</f>
        <v>0</v>
      </c>
      <c r="R58" s="70"/>
      <c r="S58" s="100" t="s">
        <v>126</v>
      </c>
      <c r="T58" s="99"/>
      <c r="U58" s="98"/>
      <c r="V58" s="88"/>
      <c r="W58" s="87"/>
      <c r="X58" s="87"/>
      <c r="Y58" s="87"/>
      <c r="Z58" s="87"/>
    </row>
    <row r="59" spans="1:26" s="3" customFormat="1" ht="15.75">
      <c r="A59" s="86"/>
      <c r="B59" s="103" t="s">
        <v>125</v>
      </c>
      <c r="C59" s="102"/>
      <c r="D59" s="101"/>
      <c r="E59" s="59"/>
      <c r="F59" s="93">
        <f>+IF($P$2=0,$P59,0)</f>
        <v>0</v>
      </c>
      <c r="G59" s="92">
        <f>+IF($P$2=0,$Q59,0)</f>
        <v>0</v>
      </c>
      <c r="H59" s="59"/>
      <c r="I59" s="93">
        <f>+IF(OR($P$2=98,$P$2=42,$P$2=96,$P$2=97),$P59,0)</f>
        <v>0</v>
      </c>
      <c r="J59" s="92">
        <f>+IF(OR($P$2=98,$P$2=42,$P$2=96,$P$2=97),$Q59,0)</f>
        <v>0</v>
      </c>
      <c r="K59" s="82"/>
      <c r="L59" s="92">
        <f>+IF($P$2=33,$Q59,0)</f>
        <v>0</v>
      </c>
      <c r="M59" s="82"/>
      <c r="N59" s="94">
        <f>+ROUND(+G59+J59+L59,0)</f>
        <v>0</v>
      </c>
      <c r="O59" s="80"/>
      <c r="P59" s="93">
        <f>+ROUND([1]OTCHET!E282,0)</f>
        <v>0</v>
      </c>
      <c r="Q59" s="92">
        <f>+ROUND([1]OTCHET!F282,0)</f>
        <v>0</v>
      </c>
      <c r="R59" s="70"/>
      <c r="S59" s="100" t="s">
        <v>124</v>
      </c>
      <c r="T59" s="99"/>
      <c r="U59" s="98"/>
      <c r="V59" s="88"/>
      <c r="W59" s="87"/>
      <c r="X59" s="87"/>
      <c r="Y59" s="87"/>
      <c r="Z59" s="87"/>
    </row>
    <row r="60" spans="1:26" s="3" customFormat="1" ht="15.75">
      <c r="A60" s="86"/>
      <c r="B60" s="170" t="s">
        <v>123</v>
      </c>
      <c r="C60" s="169"/>
      <c r="D60" s="168"/>
      <c r="E60" s="59"/>
      <c r="F60" s="259">
        <f>+IF($P$2=0,$P60,0)</f>
        <v>0</v>
      </c>
      <c r="G60" s="258">
        <f>+IF($P$2=0,$Q60,0)</f>
        <v>0</v>
      </c>
      <c r="H60" s="59"/>
      <c r="I60" s="259">
        <f>+IF(OR($P$2=98,$P$2=42,$P$2=96,$P$2=97),$P60,0)</f>
        <v>0</v>
      </c>
      <c r="J60" s="258">
        <f>+IF(OR($P$2=98,$P$2=42,$P$2=96,$P$2=97),$Q60,0)</f>
        <v>0</v>
      </c>
      <c r="K60" s="82"/>
      <c r="L60" s="258">
        <f>+IF($P$2=33,$Q60,0)</f>
        <v>0</v>
      </c>
      <c r="M60" s="82"/>
      <c r="N60" s="260">
        <f>+ROUND(+G60+J60+L60,0)</f>
        <v>0</v>
      </c>
      <c r="O60" s="80"/>
      <c r="P60" s="259">
        <f>+ROUND([1]OTCHET!E291,0)</f>
        <v>0</v>
      </c>
      <c r="Q60" s="258">
        <f>+ROUND([1]OTCHET!F291,0)</f>
        <v>0</v>
      </c>
      <c r="R60" s="70"/>
      <c r="S60" s="219" t="s">
        <v>122</v>
      </c>
      <c r="T60" s="218"/>
      <c r="U60" s="217"/>
      <c r="V60" s="88"/>
      <c r="W60" s="87"/>
      <c r="X60" s="87"/>
      <c r="Y60" s="87"/>
      <c r="Z60" s="87"/>
    </row>
    <row r="61" spans="1:26" s="3" customFormat="1" ht="15.75">
      <c r="A61" s="86"/>
      <c r="B61" s="257" t="s">
        <v>121</v>
      </c>
      <c r="C61" s="256"/>
      <c r="D61" s="255"/>
      <c r="E61" s="59"/>
      <c r="F61" s="253">
        <f>+IF($P$2=0,$P61,0)</f>
        <v>0</v>
      </c>
      <c r="G61" s="252">
        <f>+IF($P$2=0,$Q61,0)</f>
        <v>0</v>
      </c>
      <c r="H61" s="59"/>
      <c r="I61" s="253">
        <f>+IF(OR($P$2=98,$P$2=42,$P$2=96,$P$2=97),$P61,0)</f>
        <v>0</v>
      </c>
      <c r="J61" s="252">
        <f>+IF(OR($P$2=98,$P$2=42,$P$2=96,$P$2=97),$Q61,0)</f>
        <v>0</v>
      </c>
      <c r="K61" s="82"/>
      <c r="L61" s="252">
        <f>+IF($P$2=33,$Q61,0)</f>
        <v>0</v>
      </c>
      <c r="M61" s="82"/>
      <c r="N61" s="254">
        <f>+ROUND(+G61+J61+L61,0)</f>
        <v>0</v>
      </c>
      <c r="O61" s="80"/>
      <c r="P61" s="253">
        <f>+ROUND([1]OTCHET!E294,0)</f>
        <v>0</v>
      </c>
      <c r="Q61" s="252">
        <f>+ROUND([1]OTCHET!F294,0)</f>
        <v>0</v>
      </c>
      <c r="R61" s="70"/>
      <c r="S61" s="251" t="s">
        <v>120</v>
      </c>
      <c r="T61" s="250"/>
      <c r="U61" s="249"/>
      <c r="V61" s="88"/>
      <c r="W61" s="87"/>
      <c r="X61" s="87"/>
      <c r="Y61" s="87"/>
      <c r="Z61" s="87"/>
    </row>
    <row r="62" spans="1:26" s="3" customFormat="1" ht="15.75">
      <c r="A62" s="86"/>
      <c r="B62" s="167" t="s">
        <v>119</v>
      </c>
      <c r="C62" s="166"/>
      <c r="D62" s="165"/>
      <c r="E62" s="59"/>
      <c r="F62" s="163">
        <f>+ROUND(+SUM(F57:F60),0)</f>
        <v>15000</v>
      </c>
      <c r="G62" s="162">
        <f>+ROUND(+SUM(G57:G60),0)</f>
        <v>0</v>
      </c>
      <c r="H62" s="59"/>
      <c r="I62" s="163">
        <f>+ROUND(+SUM(I57:I60),0)</f>
        <v>0</v>
      </c>
      <c r="J62" s="162">
        <f>+ROUND(+SUM(J57:J60),0)</f>
        <v>0</v>
      </c>
      <c r="K62" s="82"/>
      <c r="L62" s="162">
        <f>+ROUND(+SUM(L57:L60),0)</f>
        <v>0</v>
      </c>
      <c r="M62" s="82"/>
      <c r="N62" s="164">
        <f>+ROUND(+SUM(N57:N60),0)</f>
        <v>0</v>
      </c>
      <c r="O62" s="80"/>
      <c r="P62" s="163">
        <f>+ROUND(+SUM(P57:P60),0)</f>
        <v>15000</v>
      </c>
      <c r="Q62" s="162">
        <f>+ROUND(+SUM(Q57:Q60),0)</f>
        <v>0</v>
      </c>
      <c r="R62" s="70"/>
      <c r="S62" s="161" t="s">
        <v>118</v>
      </c>
      <c r="T62" s="160"/>
      <c r="U62" s="159"/>
      <c r="V62" s="88"/>
      <c r="W62" s="87"/>
      <c r="X62" s="87"/>
      <c r="Y62" s="87"/>
      <c r="Z62" s="87"/>
    </row>
    <row r="63" spans="1:26" s="3" customFormat="1" ht="15.75">
      <c r="A63" s="86"/>
      <c r="B63" s="176" t="s">
        <v>117</v>
      </c>
      <c r="C63" s="175"/>
      <c r="D63" s="174"/>
      <c r="E63" s="119"/>
      <c r="F63" s="93"/>
      <c r="G63" s="92"/>
      <c r="H63" s="59"/>
      <c r="I63" s="93"/>
      <c r="J63" s="92"/>
      <c r="K63" s="82"/>
      <c r="L63" s="92"/>
      <c r="M63" s="82"/>
      <c r="N63" s="94"/>
      <c r="O63" s="80"/>
      <c r="P63" s="93"/>
      <c r="Q63" s="92"/>
      <c r="R63" s="70"/>
      <c r="S63" s="176" t="s">
        <v>117</v>
      </c>
      <c r="T63" s="175"/>
      <c r="U63" s="174"/>
      <c r="V63" s="88"/>
      <c r="W63" s="87"/>
      <c r="X63" s="87"/>
      <c r="Y63" s="87"/>
      <c r="Z63" s="87"/>
    </row>
    <row r="64" spans="1:26" s="3" customFormat="1" ht="15.75">
      <c r="A64" s="86"/>
      <c r="B64" s="112" t="s">
        <v>116</v>
      </c>
      <c r="C64" s="111"/>
      <c r="D64" s="110"/>
      <c r="E64" s="119"/>
      <c r="F64" s="117">
        <f>+IF($P$2=0,$P64,0)</f>
        <v>0</v>
      </c>
      <c r="G64" s="116">
        <f>+IF($P$2=0,$Q64,0)</f>
        <v>0</v>
      </c>
      <c r="H64" s="59"/>
      <c r="I64" s="117">
        <f>+IF(OR($P$2=98,$P$2=42,$P$2=96,$P$2=97),$P64,0)</f>
        <v>0</v>
      </c>
      <c r="J64" s="116">
        <f>+IF(OR($P$2=98,$P$2=42,$P$2=96,$P$2=97),$Q64,0)</f>
        <v>0</v>
      </c>
      <c r="K64" s="82"/>
      <c r="L64" s="116">
        <f>+IF($P$2=33,$Q64,0)</f>
        <v>0</v>
      </c>
      <c r="M64" s="82"/>
      <c r="N64" s="118">
        <f>+ROUND(+G64+J64+L64,0)</f>
        <v>0</v>
      </c>
      <c r="O64" s="80"/>
      <c r="P64" s="117">
        <f>+ROUND([1]OTCHET!E226+[1]OTCHET!E232+SUM([1]OTCHET!E235:E238),0)</f>
        <v>0</v>
      </c>
      <c r="Q64" s="116">
        <f>+ROUND([1]OTCHET!F226+[1]OTCHET!F232+SUM([1]OTCHET!F235:F238),0)</f>
        <v>0</v>
      </c>
      <c r="R64" s="70"/>
      <c r="S64" s="106" t="s">
        <v>115</v>
      </c>
      <c r="T64" s="105"/>
      <c r="U64" s="104"/>
      <c r="V64" s="88"/>
      <c r="W64" s="87"/>
      <c r="X64" s="87"/>
      <c r="Y64" s="87"/>
      <c r="Z64" s="87"/>
    </row>
    <row r="65" spans="1:26" s="3" customFormat="1" ht="15.75">
      <c r="A65" s="86"/>
      <c r="B65" s="170" t="s">
        <v>114</v>
      </c>
      <c r="C65" s="169"/>
      <c r="D65" s="168"/>
      <c r="E65" s="59"/>
      <c r="F65" s="93">
        <f>+IF($P$2=0,$P65,0)</f>
        <v>0</v>
      </c>
      <c r="G65" s="92">
        <f>+IF($P$2=0,$Q65,0)</f>
        <v>0</v>
      </c>
      <c r="H65" s="59"/>
      <c r="I65" s="93">
        <f>+IF(OR($P$2=98,$P$2=42,$P$2=96,$P$2=97),$P65,0)</f>
        <v>0</v>
      </c>
      <c r="J65" s="92">
        <f>+IF(OR($P$2=98,$P$2=42,$P$2=96,$P$2=97),$Q65,0)</f>
        <v>0</v>
      </c>
      <c r="K65" s="82"/>
      <c r="L65" s="92">
        <f>+IF($P$2=33,$Q65,0)</f>
        <v>0</v>
      </c>
      <c r="M65" s="82"/>
      <c r="N65" s="94">
        <f>+ROUND(+G65+J65+L65,0)</f>
        <v>0</v>
      </c>
      <c r="O65" s="80"/>
      <c r="P65" s="93">
        <f>+ROUND([1]OTCHET!E239,0)</f>
        <v>0</v>
      </c>
      <c r="Q65" s="92">
        <f>+ROUND([1]OTCHET!F239,0)</f>
        <v>0</v>
      </c>
      <c r="R65" s="70"/>
      <c r="S65" s="100" t="s">
        <v>113</v>
      </c>
      <c r="T65" s="99"/>
      <c r="U65" s="98"/>
      <c r="V65" s="88"/>
      <c r="W65" s="87"/>
      <c r="X65" s="87"/>
      <c r="Y65" s="87"/>
      <c r="Z65" s="87"/>
    </row>
    <row r="66" spans="1:26" s="3" customFormat="1" ht="15.75">
      <c r="A66" s="86"/>
      <c r="B66" s="167" t="s">
        <v>112</v>
      </c>
      <c r="C66" s="166"/>
      <c r="D66" s="165"/>
      <c r="E66" s="59"/>
      <c r="F66" s="163">
        <f>+ROUND(+SUM(F64:F65),0)</f>
        <v>0</v>
      </c>
      <c r="G66" s="162">
        <f>+ROUND(+SUM(G64:G65),0)</f>
        <v>0</v>
      </c>
      <c r="H66" s="59"/>
      <c r="I66" s="163">
        <f>+ROUND(+SUM(I64:I65),0)</f>
        <v>0</v>
      </c>
      <c r="J66" s="162">
        <f>+ROUND(+SUM(J64:J65),0)</f>
        <v>0</v>
      </c>
      <c r="K66" s="82"/>
      <c r="L66" s="162">
        <f>+ROUND(+SUM(L64:L65),0)</f>
        <v>0</v>
      </c>
      <c r="M66" s="82"/>
      <c r="N66" s="164">
        <f>+ROUND(+SUM(N64:N65),0)</f>
        <v>0</v>
      </c>
      <c r="O66" s="80"/>
      <c r="P66" s="163">
        <f>+ROUND(+SUM(P64:P65),0)</f>
        <v>0</v>
      </c>
      <c r="Q66" s="162">
        <f>+ROUND(+SUM(Q64:Q65),0)</f>
        <v>0</v>
      </c>
      <c r="R66" s="70"/>
      <c r="S66" s="161" t="s">
        <v>111</v>
      </c>
      <c r="T66" s="160"/>
      <c r="U66" s="159"/>
      <c r="V66" s="88"/>
      <c r="W66" s="87"/>
      <c r="X66" s="87"/>
      <c r="Y66" s="87"/>
      <c r="Z66" s="87"/>
    </row>
    <row r="67" spans="1:26" s="3" customFormat="1" ht="15.75">
      <c r="A67" s="86"/>
      <c r="B67" s="176" t="s">
        <v>110</v>
      </c>
      <c r="C67" s="175"/>
      <c r="D67" s="174"/>
      <c r="E67" s="119"/>
      <c r="F67" s="93"/>
      <c r="G67" s="92"/>
      <c r="H67" s="59"/>
      <c r="I67" s="93"/>
      <c r="J67" s="92"/>
      <c r="K67" s="82"/>
      <c r="L67" s="92"/>
      <c r="M67" s="82"/>
      <c r="N67" s="94"/>
      <c r="O67" s="80"/>
      <c r="P67" s="93"/>
      <c r="Q67" s="92"/>
      <c r="R67" s="70"/>
      <c r="S67" s="176" t="s">
        <v>110</v>
      </c>
      <c r="T67" s="175"/>
      <c r="U67" s="174"/>
      <c r="V67" s="88"/>
      <c r="W67" s="87"/>
      <c r="X67" s="87"/>
      <c r="Y67" s="87"/>
      <c r="Z67" s="87"/>
    </row>
    <row r="68" spans="1:26" s="3" customFormat="1" ht="15.75">
      <c r="A68" s="86"/>
      <c r="B68" s="112" t="s">
        <v>109</v>
      </c>
      <c r="C68" s="111"/>
      <c r="D68" s="110"/>
      <c r="E68" s="119"/>
      <c r="F68" s="117">
        <f>+IF($P$2=0,$P68,0)</f>
        <v>0</v>
      </c>
      <c r="G68" s="116">
        <f>+IF($P$2=0,$Q68,0)</f>
        <v>0</v>
      </c>
      <c r="H68" s="59"/>
      <c r="I68" s="117">
        <f>+IF(OR($P$2=98,$P$2=42,$P$2=96,$P$2=97),$P68,0)</f>
        <v>0</v>
      </c>
      <c r="J68" s="116">
        <f>+IF(OR($P$2=98,$P$2=42,$P$2=96,$P$2=97),$Q68,0)</f>
        <v>0</v>
      </c>
      <c r="K68" s="82"/>
      <c r="L68" s="116">
        <f>+IF($P$2=33,$Q68,0)</f>
        <v>0</v>
      </c>
      <c r="M68" s="82"/>
      <c r="N68" s="118">
        <f>+ROUND(+G68+J68+L68,0)</f>
        <v>0</v>
      </c>
      <c r="O68" s="80"/>
      <c r="P68" s="117">
        <f>+ROUND(+SUM([1]OTCHET!E253:E256)+IF(+OR([1]OTCHET!$F$12="5500",[1]OTCHET!$F$12="5600"),+[1]OTCHET!E295,0),0)</f>
        <v>0</v>
      </c>
      <c r="Q68" s="116">
        <f>+ROUND(+SUM([1]OTCHET!F253:F256)+IF(+OR([1]OTCHET!$F$12="5500",[1]OTCHET!$F$12="5600"),+[1]OTCHET!F295,0),0)</f>
        <v>0</v>
      </c>
      <c r="R68" s="70"/>
      <c r="S68" s="106" t="s">
        <v>108</v>
      </c>
      <c r="T68" s="105"/>
      <c r="U68" s="104"/>
      <c r="V68" s="88"/>
      <c r="W68" s="87"/>
      <c r="X68" s="87"/>
      <c r="Y68" s="87"/>
      <c r="Z68" s="87"/>
    </row>
    <row r="69" spans="1:26" s="3" customFormat="1" ht="15.75">
      <c r="A69" s="86"/>
      <c r="B69" s="170" t="s">
        <v>107</v>
      </c>
      <c r="C69" s="169"/>
      <c r="D69" s="168"/>
      <c r="E69" s="59"/>
      <c r="F69" s="93">
        <f>+IF($P$2=0,$P69,0)</f>
        <v>0</v>
      </c>
      <c r="G69" s="92">
        <f>+IF($P$2=0,$Q69,0)</f>
        <v>0</v>
      </c>
      <c r="H69" s="59"/>
      <c r="I69" s="93">
        <f>+IF(OR($P$2=98,$P$2=42,$P$2=96,$P$2=97),$P69,0)</f>
        <v>0</v>
      </c>
      <c r="J69" s="92">
        <f>+IF(OR($P$2=98,$P$2=42,$P$2=96,$P$2=97),$Q69,0)</f>
        <v>0</v>
      </c>
      <c r="K69" s="82"/>
      <c r="L69" s="92">
        <f>+IF($P$2=33,$Q69,0)</f>
        <v>0</v>
      </c>
      <c r="M69" s="82"/>
      <c r="N69" s="94">
        <f>+ROUND(+G69+J69+L69,0)</f>
        <v>0</v>
      </c>
      <c r="O69" s="80"/>
      <c r="P69" s="93">
        <f>+ROUND(+[1]OTCHET!E290,0)</f>
        <v>0</v>
      </c>
      <c r="Q69" s="92">
        <f>+ROUND(+[1]OTCHET!F290,0)</f>
        <v>0</v>
      </c>
      <c r="R69" s="70"/>
      <c r="S69" s="100" t="s">
        <v>106</v>
      </c>
      <c r="T69" s="99"/>
      <c r="U69" s="98"/>
      <c r="V69" s="88"/>
      <c r="W69" s="87"/>
      <c r="X69" s="87"/>
      <c r="Y69" s="87"/>
      <c r="Z69" s="87"/>
    </row>
    <row r="70" spans="1:26" s="3" customFormat="1" ht="15.75">
      <c r="A70" s="86"/>
      <c r="B70" s="167" t="s">
        <v>105</v>
      </c>
      <c r="C70" s="166"/>
      <c r="D70" s="165"/>
      <c r="E70" s="59"/>
      <c r="F70" s="163">
        <f>+ROUND(+SUM(F68:F69),0)</f>
        <v>0</v>
      </c>
      <c r="G70" s="162">
        <f>+ROUND(+SUM(G68:G69),0)</f>
        <v>0</v>
      </c>
      <c r="H70" s="59"/>
      <c r="I70" s="163">
        <f>+ROUND(+SUM(I68:I69),0)</f>
        <v>0</v>
      </c>
      <c r="J70" s="162">
        <f>+ROUND(+SUM(J68:J69),0)</f>
        <v>0</v>
      </c>
      <c r="K70" s="82"/>
      <c r="L70" s="162">
        <f>+ROUND(+SUM(L68:L69),0)</f>
        <v>0</v>
      </c>
      <c r="M70" s="82"/>
      <c r="N70" s="164">
        <f>+ROUND(+SUM(N68:N69),0)</f>
        <v>0</v>
      </c>
      <c r="O70" s="80"/>
      <c r="P70" s="163">
        <f>+ROUND(+SUM(P68:P69),0)</f>
        <v>0</v>
      </c>
      <c r="Q70" s="162">
        <f>+ROUND(+SUM(Q68:Q69),0)</f>
        <v>0</v>
      </c>
      <c r="R70" s="70"/>
      <c r="S70" s="161" t="s">
        <v>104</v>
      </c>
      <c r="T70" s="160"/>
      <c r="U70" s="159"/>
      <c r="V70" s="88"/>
      <c r="W70" s="87"/>
      <c r="X70" s="87"/>
      <c r="Y70" s="87"/>
      <c r="Z70" s="87"/>
    </row>
    <row r="71" spans="1:26" s="3" customFormat="1" ht="15.75">
      <c r="A71" s="86"/>
      <c r="B71" s="176" t="s">
        <v>103</v>
      </c>
      <c r="C71" s="175"/>
      <c r="D71" s="174"/>
      <c r="E71" s="119"/>
      <c r="F71" s="93"/>
      <c r="G71" s="92"/>
      <c r="H71" s="59"/>
      <c r="I71" s="93"/>
      <c r="J71" s="92"/>
      <c r="K71" s="82"/>
      <c r="L71" s="92"/>
      <c r="M71" s="82"/>
      <c r="N71" s="94"/>
      <c r="O71" s="80"/>
      <c r="P71" s="93"/>
      <c r="Q71" s="92"/>
      <c r="R71" s="70"/>
      <c r="S71" s="176" t="s">
        <v>103</v>
      </c>
      <c r="T71" s="175"/>
      <c r="U71" s="174"/>
      <c r="V71" s="88"/>
      <c r="W71" s="87"/>
      <c r="X71" s="87"/>
      <c r="Y71" s="87"/>
      <c r="Z71" s="87"/>
    </row>
    <row r="72" spans="1:26" s="3" customFormat="1" ht="15.75">
      <c r="A72" s="86"/>
      <c r="B72" s="112" t="s">
        <v>102</v>
      </c>
      <c r="C72" s="111"/>
      <c r="D72" s="110"/>
      <c r="E72" s="119"/>
      <c r="F72" s="117">
        <f>+IF($P$2=0,$P72,0)</f>
        <v>0</v>
      </c>
      <c r="G72" s="116">
        <f>+IF($P$2=0,$Q72,0)</f>
        <v>0</v>
      </c>
      <c r="H72" s="59"/>
      <c r="I72" s="117">
        <f>+IF(OR($P$2=98,$P$2=42,$P$2=96,$P$2=97),$P72,0)</f>
        <v>0</v>
      </c>
      <c r="J72" s="116">
        <f>+IF(OR($P$2=98,$P$2=42,$P$2=96,$P$2=97),$Q72,0)</f>
        <v>0</v>
      </c>
      <c r="K72" s="82"/>
      <c r="L72" s="116">
        <f>+IF($P$2=33,$Q72,0)</f>
        <v>0</v>
      </c>
      <c r="M72" s="82"/>
      <c r="N72" s="118">
        <f>+ROUND(+G72+J72+L72,0)</f>
        <v>0</v>
      </c>
      <c r="O72" s="80"/>
      <c r="P72" s="117">
        <f>+ROUND(+[1]OTCHET!E246+[1]OTCHET!E263+[1]OTCHET!E267+[1]OTCHET!E268+[1]OTCHET!E271,0)</f>
        <v>0</v>
      </c>
      <c r="Q72" s="116">
        <f>+ROUND(+[1]OTCHET!F246+[1]OTCHET!F263+[1]OTCHET!F267+[1]OTCHET!F268+[1]OTCHET!F271,0)</f>
        <v>0</v>
      </c>
      <c r="R72" s="70"/>
      <c r="S72" s="106" t="s">
        <v>101</v>
      </c>
      <c r="T72" s="105"/>
      <c r="U72" s="104"/>
      <c r="V72" s="88"/>
      <c r="W72" s="87"/>
      <c r="X72" s="87"/>
      <c r="Y72" s="87"/>
      <c r="Z72" s="87"/>
    </row>
    <row r="73" spans="1:26" s="3" customFormat="1" ht="15.75">
      <c r="A73" s="86"/>
      <c r="B73" s="170" t="s">
        <v>100</v>
      </c>
      <c r="C73" s="169"/>
      <c r="D73" s="168"/>
      <c r="E73" s="59"/>
      <c r="F73" s="93">
        <f>+IF($P$2=0,$P73,0)</f>
        <v>0</v>
      </c>
      <c r="G73" s="92">
        <f>+IF($P$2=0,$Q73,0)</f>
        <v>0</v>
      </c>
      <c r="H73" s="59"/>
      <c r="I73" s="93">
        <f>+IF(OR($P$2=98,$P$2=42,$P$2=96,$P$2=97),$P73,0)</f>
        <v>0</v>
      </c>
      <c r="J73" s="92">
        <f>+IF(OR($P$2=98,$P$2=42,$P$2=96,$P$2=97),$Q73,0)</f>
        <v>0</v>
      </c>
      <c r="K73" s="82"/>
      <c r="L73" s="92">
        <f>+IF($P$2=33,$Q73,0)</f>
        <v>0</v>
      </c>
      <c r="M73" s="82"/>
      <c r="N73" s="94">
        <f>+ROUND(+G73+J73+L73,0)</f>
        <v>0</v>
      </c>
      <c r="O73" s="80"/>
      <c r="P73" s="93">
        <f>+ROUND([1]OTCHET!E272+[1]OTCHET!E286-[1]OTCHET!E290,0)</f>
        <v>0</v>
      </c>
      <c r="Q73" s="92">
        <f>+ROUND([1]OTCHET!F272+[1]OTCHET!F286-[1]OTCHET!F290,0)</f>
        <v>0</v>
      </c>
      <c r="R73" s="70"/>
      <c r="S73" s="100" t="s">
        <v>99</v>
      </c>
      <c r="T73" s="99"/>
      <c r="U73" s="98"/>
      <c r="V73" s="88"/>
      <c r="W73" s="87"/>
      <c r="X73" s="87"/>
      <c r="Y73" s="87"/>
      <c r="Z73" s="87"/>
    </row>
    <row r="74" spans="1:26" s="3" customFormat="1" ht="15.75">
      <c r="A74" s="86"/>
      <c r="B74" s="167" t="s">
        <v>98</v>
      </c>
      <c r="C74" s="166"/>
      <c r="D74" s="165"/>
      <c r="E74" s="59"/>
      <c r="F74" s="163">
        <f>+ROUND(+SUM(F72:F73),0)</f>
        <v>0</v>
      </c>
      <c r="G74" s="162">
        <f>+ROUND(+SUM(G72:G73),0)</f>
        <v>0</v>
      </c>
      <c r="H74" s="59"/>
      <c r="I74" s="163">
        <f>+ROUND(+SUM(I72:I73),0)</f>
        <v>0</v>
      </c>
      <c r="J74" s="162">
        <f>+ROUND(+SUM(J72:J73),0)</f>
        <v>0</v>
      </c>
      <c r="K74" s="82"/>
      <c r="L74" s="162">
        <f>+ROUND(+SUM(L72:L73),0)</f>
        <v>0</v>
      </c>
      <c r="M74" s="82"/>
      <c r="N74" s="164">
        <f>+ROUND(+SUM(N72:N73),0)</f>
        <v>0</v>
      </c>
      <c r="O74" s="80"/>
      <c r="P74" s="163">
        <f>+ROUND(+SUM(P72:P73),0)</f>
        <v>0</v>
      </c>
      <c r="Q74" s="162">
        <f>+ROUND(+SUM(Q72:Q73),0)</f>
        <v>0</v>
      </c>
      <c r="R74" s="70"/>
      <c r="S74" s="161" t="s">
        <v>97</v>
      </c>
      <c r="T74" s="160"/>
      <c r="U74" s="159"/>
      <c r="V74" s="88"/>
      <c r="W74" s="87"/>
      <c r="X74" s="87"/>
      <c r="Y74" s="87"/>
      <c r="Z74" s="87"/>
    </row>
    <row r="75" spans="1:26" s="3" customFormat="1" ht="6.75" customHeight="1">
      <c r="A75" s="86"/>
      <c r="B75" s="158"/>
      <c r="C75" s="157"/>
      <c r="D75" s="156"/>
      <c r="E75" s="59"/>
      <c r="F75" s="93"/>
      <c r="G75" s="92"/>
      <c r="H75" s="59"/>
      <c r="I75" s="93"/>
      <c r="J75" s="92"/>
      <c r="K75" s="82"/>
      <c r="L75" s="92"/>
      <c r="M75" s="82"/>
      <c r="N75" s="94"/>
      <c r="O75" s="80"/>
      <c r="P75" s="93"/>
      <c r="Q75" s="92"/>
      <c r="R75" s="70"/>
      <c r="S75" s="155"/>
      <c r="T75" s="154"/>
      <c r="U75" s="153"/>
      <c r="V75" s="88"/>
      <c r="W75" s="87"/>
      <c r="X75" s="87"/>
      <c r="Y75" s="87"/>
      <c r="Z75" s="87"/>
    </row>
    <row r="76" spans="1:26" s="3" customFormat="1" ht="16.5" thickBot="1">
      <c r="A76" s="86"/>
      <c r="B76" s="152" t="s">
        <v>96</v>
      </c>
      <c r="C76" s="151"/>
      <c r="D76" s="150"/>
      <c r="E76" s="59"/>
      <c r="F76" s="248">
        <f>+ROUND(F55+F62+F66+F70+F74,0)</f>
        <v>1235000</v>
      </c>
      <c r="G76" s="247">
        <f>+ROUND(G55+G62+G66+G70+G74,0)</f>
        <v>94214</v>
      </c>
      <c r="H76" s="59"/>
      <c r="I76" s="248">
        <f>+ROUND(I55+I62+I66+I70+I74,0)</f>
        <v>0</v>
      </c>
      <c r="J76" s="147">
        <f>+ROUND(J55+J62+J66+J70+J74,0)</f>
        <v>0</v>
      </c>
      <c r="K76" s="82"/>
      <c r="L76" s="147">
        <f>+ROUND(L55+L62+L66+L70+L74,0)</f>
        <v>0</v>
      </c>
      <c r="M76" s="82"/>
      <c r="N76" s="149">
        <f>+ROUND(N55+N62+N66+N70+N74,0)</f>
        <v>94214</v>
      </c>
      <c r="O76" s="80"/>
      <c r="P76" s="248">
        <f>+ROUND(P55+P62+P66+P70+P74,0)</f>
        <v>1235000</v>
      </c>
      <c r="Q76" s="247">
        <f>+ROUND(Q55+Q62+Q66+Q70+Q74,0)</f>
        <v>94214</v>
      </c>
      <c r="R76" s="70"/>
      <c r="S76" s="146" t="s">
        <v>95</v>
      </c>
      <c r="T76" s="145"/>
      <c r="U76" s="144"/>
      <c r="V76" s="68"/>
      <c r="W76" s="53"/>
      <c r="X76" s="54"/>
      <c r="Y76" s="53"/>
      <c r="Z76" s="53"/>
    </row>
    <row r="77" spans="1:26" s="3" customFormat="1" ht="15.75">
      <c r="A77" s="86"/>
      <c r="B77" s="122" t="s">
        <v>94</v>
      </c>
      <c r="C77" s="121"/>
      <c r="D77" s="120"/>
      <c r="E77" s="59"/>
      <c r="F77" s="117"/>
      <c r="G77" s="116"/>
      <c r="H77" s="59"/>
      <c r="I77" s="117"/>
      <c r="J77" s="116"/>
      <c r="K77" s="82"/>
      <c r="L77" s="116"/>
      <c r="M77" s="82"/>
      <c r="N77" s="118"/>
      <c r="O77" s="80"/>
      <c r="P77" s="117"/>
      <c r="Q77" s="116"/>
      <c r="R77" s="70"/>
      <c r="S77" s="122" t="s">
        <v>94</v>
      </c>
      <c r="T77" s="121"/>
      <c r="U77" s="120"/>
      <c r="V77" s="88"/>
      <c r="W77" s="87"/>
      <c r="X77" s="87"/>
      <c r="Y77" s="87"/>
      <c r="Z77" s="87"/>
    </row>
    <row r="78" spans="1:26" s="3" customFormat="1" ht="15.75">
      <c r="A78" s="86"/>
      <c r="B78" s="112" t="s">
        <v>93</v>
      </c>
      <c r="C78" s="111"/>
      <c r="D78" s="110"/>
      <c r="E78" s="59"/>
      <c r="F78" s="108">
        <f>+IF($P$2=0,$P78,0)</f>
        <v>35000</v>
      </c>
      <c r="G78" s="107">
        <f>+IF($P$2=0,$Q78,0)</f>
        <v>21488</v>
      </c>
      <c r="H78" s="59"/>
      <c r="I78" s="108">
        <f>+IF(OR($P$2=98,$P$2=42,$P$2=96,$P$2=97),$P78,0)</f>
        <v>0</v>
      </c>
      <c r="J78" s="107">
        <f>+IF(OR($P$2=98,$P$2=42,$P$2=96,$P$2=97),$Q78,0)</f>
        <v>0</v>
      </c>
      <c r="K78" s="82"/>
      <c r="L78" s="107">
        <f>+IF($P$2=33,$Q78,0)</f>
        <v>0</v>
      </c>
      <c r="M78" s="82"/>
      <c r="N78" s="109">
        <f>+ROUND(+G78+J78+L78,0)</f>
        <v>21488</v>
      </c>
      <c r="O78" s="80"/>
      <c r="P78" s="108">
        <f>+ROUND([1]OTCHET!E413,0)</f>
        <v>35000</v>
      </c>
      <c r="Q78" s="107">
        <f>+ROUND([1]OTCHET!F413,0)</f>
        <v>21488</v>
      </c>
      <c r="R78" s="70"/>
      <c r="S78" s="106" t="s">
        <v>92</v>
      </c>
      <c r="T78" s="105"/>
      <c r="U78" s="104"/>
      <c r="V78" s="88"/>
      <c r="W78" s="87"/>
      <c r="X78" s="87"/>
      <c r="Y78" s="87"/>
      <c r="Z78" s="87"/>
    </row>
    <row r="79" spans="1:26" s="3" customFormat="1" ht="15.75">
      <c r="A79" s="86"/>
      <c r="B79" s="170" t="s">
        <v>91</v>
      </c>
      <c r="C79" s="169"/>
      <c r="D79" s="168"/>
      <c r="E79" s="59"/>
      <c r="F79" s="93">
        <f>+IF($P$2=0,$P79,0)</f>
        <v>0</v>
      </c>
      <c r="G79" s="92">
        <f>+IF($P$2=0,$Q79,0)</f>
        <v>0</v>
      </c>
      <c r="H79" s="59"/>
      <c r="I79" s="93">
        <f>+IF(OR($P$2=98,$P$2=42,$P$2=96,$P$2=97),$P79,0)</f>
        <v>0</v>
      </c>
      <c r="J79" s="92">
        <f>+IF(OR($P$2=98,$P$2=42,$P$2=96,$P$2=97),$Q79,0)</f>
        <v>0</v>
      </c>
      <c r="K79" s="82"/>
      <c r="L79" s="92">
        <f>+IF($P$2=33,$Q79,0)</f>
        <v>0</v>
      </c>
      <c r="M79" s="82"/>
      <c r="N79" s="94">
        <f>+ROUND(+G79+J79+L79,0)</f>
        <v>0</v>
      </c>
      <c r="O79" s="80"/>
      <c r="P79" s="93">
        <f>+ROUND([1]OTCHET!E423,0)</f>
        <v>0</v>
      </c>
      <c r="Q79" s="92">
        <f>+ROUND([1]OTCHET!F423,0)</f>
        <v>0</v>
      </c>
      <c r="R79" s="70"/>
      <c r="S79" s="100" t="s">
        <v>90</v>
      </c>
      <c r="T79" s="99"/>
      <c r="U79" s="98"/>
      <c r="V79" s="88"/>
      <c r="W79" s="87"/>
      <c r="X79" s="87"/>
      <c r="Y79" s="87"/>
      <c r="Z79" s="87"/>
    </row>
    <row r="80" spans="1:26" s="3" customFormat="1" ht="16.5" thickBot="1">
      <c r="A80" s="86"/>
      <c r="B80" s="246" t="s">
        <v>89</v>
      </c>
      <c r="C80" s="130"/>
      <c r="D80" s="129"/>
      <c r="E80" s="59"/>
      <c r="F80" s="127">
        <f>+ROUND(F78+F79,0)</f>
        <v>35000</v>
      </c>
      <c r="G80" s="126">
        <f>+ROUND(G78+G79,0)</f>
        <v>21488</v>
      </c>
      <c r="H80" s="59"/>
      <c r="I80" s="127">
        <f>+ROUND(I78+I79,0)</f>
        <v>0</v>
      </c>
      <c r="J80" s="126">
        <f>+ROUND(J78+J79,0)</f>
        <v>0</v>
      </c>
      <c r="K80" s="82"/>
      <c r="L80" s="126">
        <f>+ROUND(L78+L79,0)</f>
        <v>0</v>
      </c>
      <c r="M80" s="82"/>
      <c r="N80" s="128">
        <f>+ROUND(N78+N79,0)</f>
        <v>21488</v>
      </c>
      <c r="O80" s="80"/>
      <c r="P80" s="127">
        <f>+ROUND(P78+P79,0)</f>
        <v>35000</v>
      </c>
      <c r="Q80" s="126">
        <f>+ROUND(Q78+Q79,0)</f>
        <v>21488</v>
      </c>
      <c r="R80" s="70"/>
      <c r="S80" s="125" t="s">
        <v>88</v>
      </c>
      <c r="T80" s="124"/>
      <c r="U80" s="123"/>
      <c r="V80" s="68"/>
      <c r="W80" s="53"/>
      <c r="X80" s="54"/>
      <c r="Y80" s="53"/>
      <c r="Z80" s="53"/>
    </row>
    <row r="81" spans="1:26" s="3" customFormat="1" ht="15.75" customHeight="1" thickBot="1">
      <c r="A81" s="86"/>
      <c r="B81" s="245">
        <f>+IF(+SUM(F81:N81)=0,0,"Контрола: дефицит/излишък = финансиране с обратен знак (Г. + Д. = 0)")</f>
        <v>0</v>
      </c>
      <c r="C81" s="244"/>
      <c r="D81" s="243"/>
      <c r="E81" s="59"/>
      <c r="F81" s="241">
        <f>+ROUND(F82,0)+ROUND(F83,0)</f>
        <v>0</v>
      </c>
      <c r="G81" s="240">
        <f>+ROUND(G82,0)+ROUND(G83,0)</f>
        <v>0</v>
      </c>
      <c r="H81" s="59"/>
      <c r="I81" s="241">
        <f>+ROUND(I82,0)+ROUND(I83,0)</f>
        <v>0</v>
      </c>
      <c r="J81" s="240">
        <f>+ROUND(J82,0)+ROUND(J83,0)</f>
        <v>0</v>
      </c>
      <c r="K81" s="59"/>
      <c r="L81" s="240">
        <f>+ROUND(L82,0)+ROUND(L83,0)</f>
        <v>0</v>
      </c>
      <c r="M81" s="59"/>
      <c r="N81" s="242">
        <f>+ROUND(N82,0)+ROUND(N83,0)</f>
        <v>0</v>
      </c>
      <c r="O81" s="62"/>
      <c r="P81" s="241">
        <f>+ROUND(P82,0)+ROUND(P83,0)</f>
        <v>0</v>
      </c>
      <c r="Q81" s="240">
        <f>+ROUND(Q82,0)+ROUND(Q83,0)</f>
        <v>0</v>
      </c>
      <c r="R81" s="70"/>
      <c r="S81" s="239"/>
      <c r="T81" s="238"/>
      <c r="U81" s="237"/>
      <c r="V81" s="88"/>
      <c r="W81" s="87"/>
      <c r="X81" s="87"/>
      <c r="Y81" s="87"/>
      <c r="Z81" s="87"/>
    </row>
    <row r="82" spans="1:26" s="3" customFormat="1" ht="19.5" thickTop="1">
      <c r="A82" s="86"/>
      <c r="B82" s="233" t="s">
        <v>87</v>
      </c>
      <c r="C82" s="232"/>
      <c r="D82" s="231"/>
      <c r="E82" s="59"/>
      <c r="F82" s="235">
        <f>+ROUND(F47,0)-ROUND(F76,0)+ROUND(F80,0)</f>
        <v>0</v>
      </c>
      <c r="G82" s="234">
        <f>+ROUND(G47,0)-ROUND(G76,0)+ROUND(G80,0)</f>
        <v>120186</v>
      </c>
      <c r="H82" s="59"/>
      <c r="I82" s="235">
        <f>+ROUND(I47,0)-ROUND(I76,0)+ROUND(I80,0)</f>
        <v>0</v>
      </c>
      <c r="J82" s="234">
        <f>+ROUND(J47,0)-ROUND(J76,0)+ROUND(J80,0)</f>
        <v>0</v>
      </c>
      <c r="K82" s="82"/>
      <c r="L82" s="234">
        <f>+ROUND(L47,0)-ROUND(L76,0)+ROUND(L80,0)</f>
        <v>0</v>
      </c>
      <c r="M82" s="82"/>
      <c r="N82" s="236">
        <f>+ROUND(N47,0)-ROUND(N76,0)+ROUND(N80,0)</f>
        <v>120186</v>
      </c>
      <c r="O82" s="228"/>
      <c r="P82" s="235">
        <f>+ROUND(P47,0)-ROUND(P76,0)+ROUND(P80,0)</f>
        <v>0</v>
      </c>
      <c r="Q82" s="234">
        <f>+ROUND(Q47,0)-ROUND(Q76,0)+ROUND(Q80,0)</f>
        <v>120186</v>
      </c>
      <c r="R82" s="70"/>
      <c r="S82" s="233" t="s">
        <v>87</v>
      </c>
      <c r="T82" s="232"/>
      <c r="U82" s="231"/>
      <c r="V82" s="68"/>
      <c r="W82" s="53"/>
      <c r="X82" s="54"/>
      <c r="Y82" s="53"/>
      <c r="Z82" s="53"/>
    </row>
    <row r="83" spans="1:26" s="3" customFormat="1" ht="19.5" thickBot="1">
      <c r="A83" s="86"/>
      <c r="B83" s="225" t="s">
        <v>86</v>
      </c>
      <c r="C83" s="224"/>
      <c r="D83" s="223"/>
      <c r="E83" s="230"/>
      <c r="F83" s="227">
        <f>+ROUND(F100,0)+ROUND(F119,0)+ROUND(F125,0)-ROUND(F130,0)</f>
        <v>0</v>
      </c>
      <c r="G83" s="226">
        <f>+ROUND(G100,0)+ROUND(G119,0)+ROUND(G125,0)-ROUND(G130,0)</f>
        <v>-120186</v>
      </c>
      <c r="H83" s="59"/>
      <c r="I83" s="227">
        <f>+ROUND(I100,0)+ROUND(I119,0)+ROUND(I125,0)-ROUND(I130,0)</f>
        <v>0</v>
      </c>
      <c r="J83" s="226">
        <f>+ROUND(J100,0)+ROUND(J119,0)+ROUND(J125,0)-ROUND(J130,0)</f>
        <v>0</v>
      </c>
      <c r="K83" s="82"/>
      <c r="L83" s="226">
        <f>+ROUND(L100,0)+ROUND(L119,0)+ROUND(L125,0)-ROUND(L130,0)</f>
        <v>0</v>
      </c>
      <c r="M83" s="82"/>
      <c r="N83" s="229">
        <f>+ROUND(N100,0)+ROUND(N119,0)+ROUND(N125,0)-ROUND(N130,0)</f>
        <v>-120186</v>
      </c>
      <c r="O83" s="228"/>
      <c r="P83" s="227">
        <f>+ROUND(P100,0)+ROUND(P119,0)+ROUND(P125,0)-ROUND(P130,0)</f>
        <v>0</v>
      </c>
      <c r="Q83" s="226">
        <f>+ROUND(Q100,0)+ROUND(Q119,0)+ROUND(Q125,0)-ROUND(Q130,0)</f>
        <v>-120186</v>
      </c>
      <c r="R83" s="70"/>
      <c r="S83" s="225" t="s">
        <v>86</v>
      </c>
      <c r="T83" s="224"/>
      <c r="U83" s="223"/>
      <c r="V83" s="68"/>
      <c r="W83" s="53"/>
      <c r="X83" s="54"/>
      <c r="Y83" s="53"/>
      <c r="Z83" s="53"/>
    </row>
    <row r="84" spans="1:26" s="3" customFormat="1" ht="16.5" thickTop="1">
      <c r="A84" s="86"/>
      <c r="B84" s="122" t="s">
        <v>85</v>
      </c>
      <c r="C84" s="121"/>
      <c r="D84" s="120"/>
      <c r="E84" s="59"/>
      <c r="F84" s="178"/>
      <c r="G84" s="177"/>
      <c r="H84" s="59"/>
      <c r="I84" s="178"/>
      <c r="J84" s="177"/>
      <c r="K84" s="82"/>
      <c r="L84" s="177"/>
      <c r="M84" s="82"/>
      <c r="N84" s="179"/>
      <c r="O84" s="80"/>
      <c r="P84" s="178"/>
      <c r="Q84" s="177"/>
      <c r="R84" s="70"/>
      <c r="S84" s="122" t="s">
        <v>85</v>
      </c>
      <c r="T84" s="121"/>
      <c r="U84" s="120"/>
      <c r="V84" s="88"/>
      <c r="W84" s="87"/>
      <c r="X84" s="87"/>
      <c r="Y84" s="87"/>
      <c r="Z84" s="87"/>
    </row>
    <row r="85" spans="1:26" s="3" customFormat="1" ht="15.75">
      <c r="A85" s="86"/>
      <c r="B85" s="194" t="s">
        <v>84</v>
      </c>
      <c r="C85" s="193"/>
      <c r="D85" s="192"/>
      <c r="E85" s="59"/>
      <c r="F85" s="108"/>
      <c r="G85" s="107"/>
      <c r="H85" s="59"/>
      <c r="I85" s="108"/>
      <c r="J85" s="107"/>
      <c r="K85" s="82"/>
      <c r="L85" s="107"/>
      <c r="M85" s="82"/>
      <c r="N85" s="109"/>
      <c r="O85" s="80"/>
      <c r="P85" s="108"/>
      <c r="Q85" s="107"/>
      <c r="R85" s="70"/>
      <c r="S85" s="194" t="s">
        <v>84</v>
      </c>
      <c r="T85" s="193"/>
      <c r="U85" s="192"/>
      <c r="V85" s="88"/>
      <c r="W85" s="87"/>
      <c r="X85" s="87"/>
      <c r="Y85" s="87"/>
      <c r="Z85" s="87"/>
    </row>
    <row r="86" spans="1:26" s="3" customFormat="1" ht="15.75">
      <c r="A86" s="86"/>
      <c r="B86" s="103" t="s">
        <v>83</v>
      </c>
      <c r="C86" s="102"/>
      <c r="D86" s="101"/>
      <c r="E86" s="59"/>
      <c r="F86" s="187">
        <f>+IF($P$2=0,$P86,0)</f>
        <v>0</v>
      </c>
      <c r="G86" s="186">
        <f>+IF($P$2=0,$Q86,0)</f>
        <v>0</v>
      </c>
      <c r="H86" s="59"/>
      <c r="I86" s="187">
        <f>+IF(OR($P$2=98,$P$2=42,$P$2=96,$P$2=97),$P86,0)</f>
        <v>0</v>
      </c>
      <c r="J86" s="186">
        <f>+IF(OR($P$2=98,$P$2=42,$P$2=96,$P$2=97),$Q86,0)</f>
        <v>0</v>
      </c>
      <c r="K86" s="82"/>
      <c r="L86" s="186">
        <f>+IF($P$2=33,$Q86,0)</f>
        <v>0</v>
      </c>
      <c r="M86" s="82"/>
      <c r="N86" s="188">
        <f>+ROUND(+G86+J86+L86,0)</f>
        <v>0</v>
      </c>
      <c r="O86" s="80"/>
      <c r="P86" s="187">
        <f>+ROUND(+[1]OTCHET!E456+[1]OTCHET!E457,0)</f>
        <v>0</v>
      </c>
      <c r="Q86" s="186">
        <f>+ROUND(+[1]OTCHET!F456+[1]OTCHET!F457,0)</f>
        <v>0</v>
      </c>
      <c r="R86" s="70"/>
      <c r="S86" s="106" t="s">
        <v>82</v>
      </c>
      <c r="T86" s="105"/>
      <c r="U86" s="104"/>
      <c r="V86" s="88"/>
      <c r="W86" s="87"/>
      <c r="X86" s="87"/>
      <c r="Y86" s="87"/>
      <c r="Z86" s="87"/>
    </row>
    <row r="87" spans="1:26" s="3" customFormat="1" ht="15.75">
      <c r="A87" s="86"/>
      <c r="B87" s="170" t="s">
        <v>81</v>
      </c>
      <c r="C87" s="169"/>
      <c r="D87" s="168"/>
      <c r="E87" s="59"/>
      <c r="F87" s="93">
        <f>+IF($P$2=0,$P87,0)</f>
        <v>0</v>
      </c>
      <c r="G87" s="92">
        <f>+IF($P$2=0,$Q87,0)</f>
        <v>0</v>
      </c>
      <c r="H87" s="59"/>
      <c r="I87" s="93">
        <f>+IF(OR($P$2=98,$P$2=42,$P$2=96,$P$2=97),$P87,0)</f>
        <v>0</v>
      </c>
      <c r="J87" s="92">
        <f>+IF(OR($P$2=98,$P$2=42,$P$2=96,$P$2=97),$Q87,0)</f>
        <v>0</v>
      </c>
      <c r="K87" s="82"/>
      <c r="L87" s="92">
        <f>+IF($P$2=33,$Q87,0)</f>
        <v>0</v>
      </c>
      <c r="M87" s="82"/>
      <c r="N87" s="94">
        <f>+ROUND(+G87+J87+L87,0)</f>
        <v>0</v>
      </c>
      <c r="O87" s="80"/>
      <c r="P87" s="93">
        <f>+ROUND([1]OTCHET!E458+[1]OTCHET!E529,0)</f>
        <v>0</v>
      </c>
      <c r="Q87" s="92">
        <f>+ROUND([1]OTCHET!F458+[1]OTCHET!F529,0)</f>
        <v>0</v>
      </c>
      <c r="R87" s="70"/>
      <c r="S87" s="100" t="s">
        <v>80</v>
      </c>
      <c r="T87" s="99"/>
      <c r="U87" s="98"/>
      <c r="V87" s="88"/>
      <c r="W87" s="87"/>
      <c r="X87" s="87"/>
      <c r="Y87" s="87"/>
      <c r="Z87" s="87"/>
    </row>
    <row r="88" spans="1:26" s="3" customFormat="1" ht="15.75">
      <c r="A88" s="86"/>
      <c r="B88" s="216" t="s">
        <v>79</v>
      </c>
      <c r="C88" s="215"/>
      <c r="D88" s="214"/>
      <c r="E88" s="59"/>
      <c r="F88" s="212">
        <f>+ROUND(+SUM(F86:F87),0)</f>
        <v>0</v>
      </c>
      <c r="G88" s="211">
        <f>+ROUND(+SUM(G86:G87),0)</f>
        <v>0</v>
      </c>
      <c r="H88" s="59"/>
      <c r="I88" s="212">
        <f>+ROUND(+SUM(I86:I87),0)</f>
        <v>0</v>
      </c>
      <c r="J88" s="211">
        <f>+ROUND(+SUM(J86:J87),0)</f>
        <v>0</v>
      </c>
      <c r="K88" s="82"/>
      <c r="L88" s="211">
        <f>+ROUND(+SUM(L86:L87),0)</f>
        <v>0</v>
      </c>
      <c r="M88" s="82"/>
      <c r="N88" s="213">
        <f>+ROUND(+SUM(N86:N87),0)</f>
        <v>0</v>
      </c>
      <c r="O88" s="80"/>
      <c r="P88" s="212">
        <f>+ROUND(+SUM(P86:P87),0)</f>
        <v>0</v>
      </c>
      <c r="Q88" s="211">
        <f>+ROUND(+SUM(Q86:Q87),0)</f>
        <v>0</v>
      </c>
      <c r="R88" s="70"/>
      <c r="S88" s="161" t="s">
        <v>78</v>
      </c>
      <c r="T88" s="160"/>
      <c r="U88" s="159"/>
      <c r="V88" s="88"/>
      <c r="W88" s="87"/>
      <c r="X88" s="87"/>
      <c r="Y88" s="87"/>
      <c r="Z88" s="87"/>
    </row>
    <row r="89" spans="1:26" s="3" customFormat="1" ht="15.75">
      <c r="A89" s="86"/>
      <c r="B89" s="176" t="s">
        <v>77</v>
      </c>
      <c r="C89" s="175"/>
      <c r="D89" s="174"/>
      <c r="E89" s="59"/>
      <c r="F89" s="178"/>
      <c r="G89" s="177"/>
      <c r="H89" s="59"/>
      <c r="I89" s="178"/>
      <c r="J89" s="177"/>
      <c r="K89" s="82"/>
      <c r="L89" s="177"/>
      <c r="M89" s="82"/>
      <c r="N89" s="179"/>
      <c r="O89" s="80"/>
      <c r="P89" s="178"/>
      <c r="Q89" s="177"/>
      <c r="R89" s="70"/>
      <c r="S89" s="176" t="s">
        <v>77</v>
      </c>
      <c r="T89" s="175"/>
      <c r="U89" s="174"/>
      <c r="V89" s="88"/>
      <c r="W89" s="87"/>
      <c r="X89" s="87"/>
      <c r="Y89" s="87"/>
      <c r="Z89" s="87"/>
    </row>
    <row r="90" spans="1:26" s="3" customFormat="1" ht="15.75">
      <c r="A90" s="86"/>
      <c r="B90" s="112" t="s">
        <v>76</v>
      </c>
      <c r="C90" s="111"/>
      <c r="D90" s="110"/>
      <c r="E90" s="59"/>
      <c r="F90" s="108">
        <f>+IF($P$2=0,$P90,0)</f>
        <v>0</v>
      </c>
      <c r="G90" s="107">
        <f>+IF($P$2=0,$Q90,0)</f>
        <v>0</v>
      </c>
      <c r="H90" s="59"/>
      <c r="I90" s="108">
        <f>+IF(OR($P$2=98,$P$2=42,$P$2=96,$P$2=97),$P90,0)</f>
        <v>0</v>
      </c>
      <c r="J90" s="107">
        <f>+IF(OR($P$2=98,$P$2=42,$P$2=96,$P$2=97),$Q90,0)</f>
        <v>0</v>
      </c>
      <c r="K90" s="82"/>
      <c r="L90" s="107">
        <f>+IF($P$2=33,$Q90,0)</f>
        <v>0</v>
      </c>
      <c r="M90" s="82"/>
      <c r="N90" s="109">
        <f>+ROUND(+G90+J90+L90,0)</f>
        <v>0</v>
      </c>
      <c r="O90" s="80"/>
      <c r="P90" s="108">
        <f>+ROUND([1]OTCHET!E460+[1]OTCHET!E463+[1]OTCHET!E473,0)</f>
        <v>0</v>
      </c>
      <c r="Q90" s="107">
        <f>+ROUND([1]OTCHET!F460+[1]OTCHET!F463+[1]OTCHET!F473,0)</f>
        <v>0</v>
      </c>
      <c r="R90" s="70"/>
      <c r="S90" s="106" t="s">
        <v>75</v>
      </c>
      <c r="T90" s="105"/>
      <c r="U90" s="104"/>
      <c r="V90" s="88"/>
      <c r="W90" s="87"/>
      <c r="X90" s="87"/>
      <c r="Y90" s="87"/>
      <c r="Z90" s="87"/>
    </row>
    <row r="91" spans="1:26" s="3" customFormat="1" ht="15.75">
      <c r="A91" s="86"/>
      <c r="B91" s="103" t="s">
        <v>74</v>
      </c>
      <c r="C91" s="102"/>
      <c r="D91" s="101"/>
      <c r="E91" s="59"/>
      <c r="F91" s="93">
        <f>+IF($P$2=0,$P91,0)</f>
        <v>0</v>
      </c>
      <c r="G91" s="92">
        <f>+IF($P$2=0,$Q91,0)</f>
        <v>0</v>
      </c>
      <c r="H91" s="59"/>
      <c r="I91" s="93">
        <f>+IF(OR($P$2=98,$P$2=42,$P$2=96,$P$2=97),$P91,0)</f>
        <v>0</v>
      </c>
      <c r="J91" s="92">
        <f>+IF(OR($P$2=98,$P$2=42,$P$2=96,$P$2=97),$Q91,0)</f>
        <v>0</v>
      </c>
      <c r="K91" s="82"/>
      <c r="L91" s="92">
        <f>+IF($P$2=33,$Q91,0)</f>
        <v>0</v>
      </c>
      <c r="M91" s="82"/>
      <c r="N91" s="94">
        <f>+ROUND(+G91+J91+L91,0)</f>
        <v>0</v>
      </c>
      <c r="O91" s="80"/>
      <c r="P91" s="93">
        <f>+ROUND([1]OTCHET!E461+[1]OTCHET!E464+[1]OTCHET!E474+[1]OTCHET!E496+IF(+[1]OTCHET!E488&gt;0,+[1]OTCHET!E488,0),0)</f>
        <v>0</v>
      </c>
      <c r="Q91" s="92">
        <f>+ROUND([1]OTCHET!F461+[1]OTCHET!F464+[1]OTCHET!F474+[1]OTCHET!F496+IF(+[1]OTCHET!F488&gt;0,+[1]OTCHET!F488,0),0)</f>
        <v>0</v>
      </c>
      <c r="R91" s="70"/>
      <c r="S91" s="100" t="s">
        <v>73</v>
      </c>
      <c r="T91" s="99"/>
      <c r="U91" s="98"/>
      <c r="V91" s="88"/>
      <c r="W91" s="87"/>
      <c r="X91" s="87"/>
      <c r="Y91" s="87"/>
      <c r="Z91" s="87"/>
    </row>
    <row r="92" spans="1:26" s="3" customFormat="1" ht="15.75">
      <c r="A92" s="86"/>
      <c r="B92" s="103" t="s">
        <v>72</v>
      </c>
      <c r="C92" s="102"/>
      <c r="D92" s="101"/>
      <c r="E92" s="59"/>
      <c r="F92" s="187">
        <f>+IF($P$2=0,$P92,0)</f>
        <v>0</v>
      </c>
      <c r="G92" s="186">
        <f>+IF($P$2=0,$Q92,0)</f>
        <v>0</v>
      </c>
      <c r="H92" s="59"/>
      <c r="I92" s="187">
        <f>+IF(OR($P$2=98,$P$2=42,$P$2=96,$P$2=97),$P92,0)</f>
        <v>0</v>
      </c>
      <c r="J92" s="186">
        <f>+IF(OR($P$2=98,$P$2=42,$P$2=96,$P$2=97),$Q92,0)</f>
        <v>0</v>
      </c>
      <c r="K92" s="82"/>
      <c r="L92" s="186">
        <f>+IF($P$2=33,$Q92,0)</f>
        <v>0</v>
      </c>
      <c r="M92" s="82"/>
      <c r="N92" s="188">
        <f>+ROUND(+G92+J92+L92,0)</f>
        <v>0</v>
      </c>
      <c r="O92" s="80"/>
      <c r="P92" s="187">
        <f>+ROUND(+SUM([1]OTCHET!E466:E468),0)</f>
        <v>0</v>
      </c>
      <c r="Q92" s="186">
        <f>+ROUND(+SUM([1]OTCHET!F466:F468),0)</f>
        <v>0</v>
      </c>
      <c r="R92" s="70"/>
      <c r="S92" s="100" t="s">
        <v>71</v>
      </c>
      <c r="T92" s="99"/>
      <c r="U92" s="98"/>
      <c r="V92" s="88"/>
      <c r="W92" s="87"/>
      <c r="X92" s="87"/>
      <c r="Y92" s="87"/>
      <c r="Z92" s="87"/>
    </row>
    <row r="93" spans="1:26" s="3" customFormat="1" ht="15.75">
      <c r="A93" s="86"/>
      <c r="B93" s="222" t="s">
        <v>70</v>
      </c>
      <c r="C93" s="221"/>
      <c r="D93" s="220"/>
      <c r="E93" s="59"/>
      <c r="F93" s="117">
        <f>+IF($P$2=0,$P93,0)</f>
        <v>0</v>
      </c>
      <c r="G93" s="116">
        <f>+IF($P$2=0,$Q93,0)</f>
        <v>0</v>
      </c>
      <c r="H93" s="59"/>
      <c r="I93" s="117">
        <f>+IF(OR($P$2=98,$P$2=42,$P$2=96,$P$2=97),$P93,0)</f>
        <v>0</v>
      </c>
      <c r="J93" s="116">
        <f>+IF(OR($P$2=98,$P$2=42,$P$2=96,$P$2=97),$Q93,0)</f>
        <v>0</v>
      </c>
      <c r="K93" s="82"/>
      <c r="L93" s="116">
        <f>+IF($P$2=33,$Q93,0)</f>
        <v>0</v>
      </c>
      <c r="M93" s="82"/>
      <c r="N93" s="118">
        <f>+ROUND(+G93+J93+L93,0)</f>
        <v>0</v>
      </c>
      <c r="O93" s="80"/>
      <c r="P93" s="117">
        <f>+ROUND(+SUM([1]OTCHET!E469:E470),0)</f>
        <v>0</v>
      </c>
      <c r="Q93" s="116">
        <f>+ROUND(+SUM([1]OTCHET!F469:F470),0)</f>
        <v>0</v>
      </c>
      <c r="R93" s="70"/>
      <c r="S93" s="219" t="s">
        <v>69</v>
      </c>
      <c r="T93" s="218"/>
      <c r="U93" s="217"/>
      <c r="V93" s="88"/>
      <c r="W93" s="87"/>
      <c r="X93" s="87"/>
      <c r="Y93" s="87"/>
      <c r="Z93" s="87"/>
    </row>
    <row r="94" spans="1:26" s="3" customFormat="1" ht="15.75">
      <c r="A94" s="86"/>
      <c r="B94" s="216" t="s">
        <v>68</v>
      </c>
      <c r="C94" s="215"/>
      <c r="D94" s="214"/>
      <c r="E94" s="59"/>
      <c r="F94" s="212">
        <f>+ROUND(+SUM(F90:F93),0)</f>
        <v>0</v>
      </c>
      <c r="G94" s="211">
        <f>+ROUND(+SUM(G90:G93),0)</f>
        <v>0</v>
      </c>
      <c r="H94" s="59"/>
      <c r="I94" s="212">
        <f>+ROUND(+SUM(I90:I93),0)</f>
        <v>0</v>
      </c>
      <c r="J94" s="211">
        <f>+ROUND(+SUM(J90:J93),0)</f>
        <v>0</v>
      </c>
      <c r="K94" s="82"/>
      <c r="L94" s="211">
        <f>+ROUND(+SUM(L90:L93),0)</f>
        <v>0</v>
      </c>
      <c r="M94" s="82"/>
      <c r="N94" s="213">
        <f>+ROUND(+SUM(N90:N93),0)</f>
        <v>0</v>
      </c>
      <c r="O94" s="80"/>
      <c r="P94" s="212">
        <f>+ROUND(+SUM(P90:P93),0)</f>
        <v>0</v>
      </c>
      <c r="Q94" s="211">
        <f>+ROUND(+SUM(Q90:Q93),0)</f>
        <v>0</v>
      </c>
      <c r="R94" s="70"/>
      <c r="S94" s="161" t="s">
        <v>67</v>
      </c>
      <c r="T94" s="160"/>
      <c r="U94" s="159"/>
      <c r="V94" s="88"/>
      <c r="W94" s="87"/>
      <c r="X94" s="87"/>
      <c r="Y94" s="87"/>
      <c r="Z94" s="87"/>
    </row>
    <row r="95" spans="1:26" s="3" customFormat="1" ht="15.75">
      <c r="A95" s="86"/>
      <c r="B95" s="176" t="s">
        <v>66</v>
      </c>
      <c r="C95" s="175"/>
      <c r="D95" s="174"/>
      <c r="E95" s="59"/>
      <c r="F95" s="178"/>
      <c r="G95" s="177"/>
      <c r="H95" s="59"/>
      <c r="I95" s="178"/>
      <c r="J95" s="177"/>
      <c r="K95" s="82"/>
      <c r="L95" s="177"/>
      <c r="M95" s="82"/>
      <c r="N95" s="179"/>
      <c r="O95" s="80"/>
      <c r="P95" s="178"/>
      <c r="Q95" s="177"/>
      <c r="R95" s="70"/>
      <c r="S95" s="176" t="s">
        <v>66</v>
      </c>
      <c r="T95" s="175"/>
      <c r="U95" s="174"/>
      <c r="V95" s="88"/>
      <c r="W95" s="87"/>
      <c r="X95" s="87"/>
      <c r="Y95" s="87"/>
      <c r="Z95" s="87"/>
    </row>
    <row r="96" spans="1:26" s="3" customFormat="1" ht="15.75">
      <c r="A96" s="86"/>
      <c r="B96" s="112" t="s">
        <v>65</v>
      </c>
      <c r="C96" s="111"/>
      <c r="D96" s="110"/>
      <c r="E96" s="59"/>
      <c r="F96" s="108">
        <f>+IF($P$2=0,$P96,0)</f>
        <v>0</v>
      </c>
      <c r="G96" s="107">
        <f>+IF($P$2=0,$Q96,0)</f>
        <v>0</v>
      </c>
      <c r="H96" s="59"/>
      <c r="I96" s="108">
        <f>+IF(OR($P$2=98,$P$2=42,$P$2=96,$P$2=97),$P96,0)</f>
        <v>0</v>
      </c>
      <c r="J96" s="107">
        <f>+IF(OR($P$2=98,$P$2=42,$P$2=96,$P$2=97),$Q96,0)</f>
        <v>0</v>
      </c>
      <c r="K96" s="82"/>
      <c r="L96" s="107">
        <f>+IF($P$2=33,$Q96,0)</f>
        <v>0</v>
      </c>
      <c r="M96" s="82"/>
      <c r="N96" s="109">
        <f>+ROUND(+G96+J96+L96,0)</f>
        <v>0</v>
      </c>
      <c r="O96" s="80"/>
      <c r="P96" s="108">
        <f>+ROUND([1]OTCHET!E530+[1]OTCHET!E535,0)</f>
        <v>0</v>
      </c>
      <c r="Q96" s="107">
        <f>+ROUND([1]OTCHET!F530+[1]OTCHET!F535,0)</f>
        <v>0</v>
      </c>
      <c r="R96" s="70"/>
      <c r="S96" s="106" t="s">
        <v>64</v>
      </c>
      <c r="T96" s="105"/>
      <c r="U96" s="104"/>
      <c r="V96" s="88"/>
      <c r="W96" s="87"/>
      <c r="X96" s="87"/>
      <c r="Y96" s="87"/>
      <c r="Z96" s="87"/>
    </row>
    <row r="97" spans="1:26" s="3" customFormat="1" ht="15.75">
      <c r="A97" s="86"/>
      <c r="B97" s="170" t="s">
        <v>63</v>
      </c>
      <c r="C97" s="169"/>
      <c r="D97" s="168"/>
      <c r="E97" s="59"/>
      <c r="F97" s="93">
        <f>+IF($P$2=0,$P97,0)</f>
        <v>0</v>
      </c>
      <c r="G97" s="92">
        <f>+IF($P$2=0,$Q97,0)</f>
        <v>0</v>
      </c>
      <c r="H97" s="59"/>
      <c r="I97" s="93">
        <f>+IF(OR($P$2=98,$P$2=42,$P$2=96,$P$2=97),$P97,0)</f>
        <v>0</v>
      </c>
      <c r="J97" s="92">
        <f>+IF(OR($P$2=98,$P$2=42,$P$2=96,$P$2=97),$Q97,0)</f>
        <v>0</v>
      </c>
      <c r="K97" s="82"/>
      <c r="L97" s="92">
        <f>+IF($P$2=33,$Q97,0)</f>
        <v>0</v>
      </c>
      <c r="M97" s="82"/>
      <c r="N97" s="94">
        <f>+ROUND(+G97+J97+L97,0)</f>
        <v>0</v>
      </c>
      <c r="O97" s="80"/>
      <c r="P97" s="93">
        <f>+ROUND(+[1]OTCHET!E471+[1]OTCHET!E552+[1]OTCHET!E554,0)</f>
        <v>0</v>
      </c>
      <c r="Q97" s="92">
        <f>+ROUND(+[1]OTCHET!F471+[1]OTCHET!F552+[1]OTCHET!F554,0)</f>
        <v>0</v>
      </c>
      <c r="R97" s="70"/>
      <c r="S97" s="100" t="s">
        <v>62</v>
      </c>
      <c r="T97" s="99"/>
      <c r="U97" s="98"/>
      <c r="V97" s="88"/>
      <c r="W97" s="87"/>
      <c r="X97" s="87"/>
      <c r="Y97" s="87"/>
      <c r="Z97" s="87"/>
    </row>
    <row r="98" spans="1:26" s="3" customFormat="1" ht="15.75">
      <c r="A98" s="86"/>
      <c r="B98" s="216" t="s">
        <v>61</v>
      </c>
      <c r="C98" s="215"/>
      <c r="D98" s="214"/>
      <c r="E98" s="59"/>
      <c r="F98" s="212">
        <f>+ROUND(+SUM(F96:F97),0)</f>
        <v>0</v>
      </c>
      <c r="G98" s="211">
        <f>+ROUND(+SUM(G96:G97),0)</f>
        <v>0</v>
      </c>
      <c r="H98" s="59"/>
      <c r="I98" s="212">
        <f>+ROUND(+SUM(I96:I97),0)</f>
        <v>0</v>
      </c>
      <c r="J98" s="211">
        <f>+ROUND(+SUM(J96:J97),0)</f>
        <v>0</v>
      </c>
      <c r="K98" s="82"/>
      <c r="L98" s="211">
        <f>+ROUND(+SUM(L96:L97),0)</f>
        <v>0</v>
      </c>
      <c r="M98" s="82"/>
      <c r="N98" s="213">
        <f>+ROUND(+SUM(N96:N97),0)</f>
        <v>0</v>
      </c>
      <c r="O98" s="80"/>
      <c r="P98" s="212">
        <f>+ROUND(+SUM(P96:P97),0)</f>
        <v>0</v>
      </c>
      <c r="Q98" s="211">
        <f>+ROUND(+SUM(Q96:Q97),0)</f>
        <v>0</v>
      </c>
      <c r="R98" s="70"/>
      <c r="S98" s="161" t="s">
        <v>60</v>
      </c>
      <c r="T98" s="160"/>
      <c r="U98" s="159"/>
      <c r="V98" s="88"/>
      <c r="W98" s="87"/>
      <c r="X98" s="87"/>
      <c r="Y98" s="87"/>
      <c r="Z98" s="87"/>
    </row>
    <row r="99" spans="1:26" s="3" customFormat="1" ht="8.25" customHeight="1">
      <c r="A99" s="86"/>
      <c r="B99" s="210"/>
      <c r="C99" s="209"/>
      <c r="D99" s="208"/>
      <c r="E99" s="59"/>
      <c r="F99" s="108"/>
      <c r="G99" s="107"/>
      <c r="H99" s="59"/>
      <c r="I99" s="108"/>
      <c r="J99" s="107"/>
      <c r="K99" s="82"/>
      <c r="L99" s="107"/>
      <c r="M99" s="82"/>
      <c r="N99" s="109"/>
      <c r="O99" s="80"/>
      <c r="P99" s="108"/>
      <c r="Q99" s="107"/>
      <c r="R99" s="70"/>
      <c r="S99" s="207"/>
      <c r="T99" s="206"/>
      <c r="U99" s="205"/>
      <c r="V99" s="88"/>
      <c r="W99" s="87"/>
      <c r="X99" s="87"/>
      <c r="Y99" s="87"/>
      <c r="Z99" s="87"/>
    </row>
    <row r="100" spans="1:26" s="3" customFormat="1" ht="16.5" thickBot="1">
      <c r="A100" s="86"/>
      <c r="B100" s="204" t="s">
        <v>59</v>
      </c>
      <c r="C100" s="203"/>
      <c r="D100" s="202"/>
      <c r="E100" s="59"/>
      <c r="F100" s="199">
        <f>+ROUND(F88+F94+F98,0)</f>
        <v>0</v>
      </c>
      <c r="G100" s="198">
        <f>+ROUND(G88+G94+G98,0)</f>
        <v>0</v>
      </c>
      <c r="H100" s="59"/>
      <c r="I100" s="199">
        <f>+ROUND(I88+I94+I98,0)</f>
        <v>0</v>
      </c>
      <c r="J100" s="198">
        <f>+ROUND(J88+J94+J98,0)</f>
        <v>0</v>
      </c>
      <c r="K100" s="82"/>
      <c r="L100" s="198">
        <f>+ROUND(L88+L94+L98,0)</f>
        <v>0</v>
      </c>
      <c r="M100" s="82"/>
      <c r="N100" s="201">
        <f>+ROUND(N88+N94+N98,0)</f>
        <v>0</v>
      </c>
      <c r="O100" s="200"/>
      <c r="P100" s="199">
        <f>+ROUND(P88+P94+P98,0)</f>
        <v>0</v>
      </c>
      <c r="Q100" s="198">
        <f>+ROUND(Q88+Q94+Q98,0)</f>
        <v>0</v>
      </c>
      <c r="R100" s="70"/>
      <c r="S100" s="197" t="s">
        <v>58</v>
      </c>
      <c r="T100" s="196"/>
      <c r="U100" s="195"/>
      <c r="V100" s="88"/>
      <c r="W100" s="87"/>
      <c r="X100" s="87"/>
      <c r="Y100" s="87"/>
      <c r="Z100" s="87"/>
    </row>
    <row r="101" spans="1:26" s="3" customFormat="1" ht="15.75">
      <c r="A101" s="86"/>
      <c r="B101" s="122" t="s">
        <v>57</v>
      </c>
      <c r="C101" s="121"/>
      <c r="D101" s="120"/>
      <c r="E101" s="59"/>
      <c r="F101" s="117"/>
      <c r="G101" s="116"/>
      <c r="H101" s="59"/>
      <c r="I101" s="117"/>
      <c r="J101" s="116"/>
      <c r="K101" s="82"/>
      <c r="L101" s="116"/>
      <c r="M101" s="82"/>
      <c r="N101" s="118"/>
      <c r="O101" s="80"/>
      <c r="P101" s="117"/>
      <c r="Q101" s="116"/>
      <c r="R101" s="70"/>
      <c r="S101" s="115" t="s">
        <v>57</v>
      </c>
      <c r="T101" s="114"/>
      <c r="U101" s="113"/>
      <c r="V101" s="88"/>
      <c r="W101" s="87"/>
      <c r="X101" s="87"/>
      <c r="Y101" s="87"/>
      <c r="Z101" s="87"/>
    </row>
    <row r="102" spans="1:26" s="3" customFormat="1" ht="15.75">
      <c r="A102" s="86"/>
      <c r="B102" s="194" t="s">
        <v>56</v>
      </c>
      <c r="C102" s="193"/>
      <c r="D102" s="192"/>
      <c r="E102" s="59"/>
      <c r="F102" s="108"/>
      <c r="G102" s="107"/>
      <c r="H102" s="59"/>
      <c r="I102" s="108"/>
      <c r="J102" s="107"/>
      <c r="K102" s="82"/>
      <c r="L102" s="107"/>
      <c r="M102" s="82"/>
      <c r="N102" s="109"/>
      <c r="O102" s="80"/>
      <c r="P102" s="108"/>
      <c r="Q102" s="107"/>
      <c r="R102" s="70"/>
      <c r="S102" s="191" t="s">
        <v>56</v>
      </c>
      <c r="T102" s="190"/>
      <c r="U102" s="189"/>
      <c r="V102" s="88"/>
      <c r="W102" s="87"/>
      <c r="X102" s="87"/>
      <c r="Y102" s="87"/>
      <c r="Z102" s="87"/>
    </row>
    <row r="103" spans="1:26" s="3" customFormat="1" ht="15.75">
      <c r="A103" s="86"/>
      <c r="B103" s="103" t="s">
        <v>55</v>
      </c>
      <c r="C103" s="102"/>
      <c r="D103" s="101"/>
      <c r="E103" s="59"/>
      <c r="F103" s="187">
        <f>+IF($P$2=0,$P103,0)</f>
        <v>0</v>
      </c>
      <c r="G103" s="186">
        <f>+IF($P$2=0,$Q103,0)</f>
        <v>0</v>
      </c>
      <c r="H103" s="59"/>
      <c r="I103" s="187">
        <f>+IF(OR($P$2=98,$P$2=42,$P$2=96,$P$2=97),$P103,0)</f>
        <v>0</v>
      </c>
      <c r="J103" s="186">
        <f>+IF(OR($P$2=98,$P$2=42,$P$2=96,$P$2=97),$Q103,0)</f>
        <v>0</v>
      </c>
      <c r="K103" s="82"/>
      <c r="L103" s="186">
        <f>+IF($P$2=33,$Q103,0)</f>
        <v>0</v>
      </c>
      <c r="M103" s="82"/>
      <c r="N103" s="188">
        <f>+ROUND(+G103+J103+L103,0)</f>
        <v>0</v>
      </c>
      <c r="O103" s="80"/>
      <c r="P103" s="187">
        <f>+ROUND([1]OTCHET!E492+[1]OTCHET!E493+[1]OTCHET!E506,0)</f>
        <v>0</v>
      </c>
      <c r="Q103" s="186">
        <f>+ROUND([1]OTCHET!F492+[1]OTCHET!F493+[1]OTCHET!F506,0)</f>
        <v>0</v>
      </c>
      <c r="R103" s="70"/>
      <c r="S103" s="106" t="s">
        <v>54</v>
      </c>
      <c r="T103" s="105"/>
      <c r="U103" s="104"/>
      <c r="V103" s="88"/>
      <c r="W103" s="87"/>
      <c r="X103" s="87"/>
      <c r="Y103" s="87"/>
      <c r="Z103" s="87"/>
    </row>
    <row r="104" spans="1:26" s="3" customFormat="1" ht="15.75">
      <c r="A104" s="86"/>
      <c r="B104" s="170" t="s">
        <v>53</v>
      </c>
      <c r="C104" s="169"/>
      <c r="D104" s="168"/>
      <c r="E104" s="59"/>
      <c r="F104" s="93">
        <f>+IF($P$2=0,$P104,0)</f>
        <v>0</v>
      </c>
      <c r="G104" s="92">
        <f>+IF($P$2=0,$Q104,0)</f>
        <v>0</v>
      </c>
      <c r="H104" s="59"/>
      <c r="I104" s="93">
        <f>+IF(OR($P$2=98,$P$2=42,$P$2=96,$P$2=97),$P104,0)</f>
        <v>0</v>
      </c>
      <c r="J104" s="92">
        <f>+IF(OR($P$2=98,$P$2=42,$P$2=96,$P$2=97),$Q104,0)</f>
        <v>0</v>
      </c>
      <c r="K104" s="82"/>
      <c r="L104" s="92">
        <f>+IF($P$2=33,$Q104,0)</f>
        <v>0</v>
      </c>
      <c r="M104" s="82"/>
      <c r="N104" s="94">
        <f>+ROUND(+G104+J104+L104,0)</f>
        <v>0</v>
      </c>
      <c r="O104" s="80"/>
      <c r="P104" s="93">
        <f>+ROUND([1]OTCHET!E494+[1]OTCHET!E495+[1]OTCHET!E510,0)</f>
        <v>0</v>
      </c>
      <c r="Q104" s="92">
        <f>+ROUND([1]OTCHET!F494+[1]OTCHET!F495+[1]OTCHET!F510,0)</f>
        <v>0</v>
      </c>
      <c r="R104" s="70"/>
      <c r="S104" s="100" t="s">
        <v>52</v>
      </c>
      <c r="T104" s="99"/>
      <c r="U104" s="98"/>
      <c r="V104" s="88"/>
      <c r="W104" s="87"/>
      <c r="X104" s="87"/>
      <c r="Y104" s="87"/>
      <c r="Z104" s="87"/>
    </row>
    <row r="105" spans="1:26" s="3" customFormat="1" ht="15.75">
      <c r="A105" s="86"/>
      <c r="B105" s="167" t="s">
        <v>51</v>
      </c>
      <c r="C105" s="166"/>
      <c r="D105" s="165"/>
      <c r="E105" s="59"/>
      <c r="F105" s="163">
        <f>+ROUND(+SUM(F103:F104),0)</f>
        <v>0</v>
      </c>
      <c r="G105" s="162">
        <f>+ROUND(+SUM(G103:G104),0)</f>
        <v>0</v>
      </c>
      <c r="H105" s="59"/>
      <c r="I105" s="163">
        <f>+ROUND(+SUM(I103:I104),0)</f>
        <v>0</v>
      </c>
      <c r="J105" s="162">
        <f>+ROUND(+SUM(J103:J104),0)</f>
        <v>0</v>
      </c>
      <c r="K105" s="82"/>
      <c r="L105" s="162">
        <f>+ROUND(+SUM(L103:L104),0)</f>
        <v>0</v>
      </c>
      <c r="M105" s="82"/>
      <c r="N105" s="164">
        <f>+ROUND(+SUM(N103:N104),0)</f>
        <v>0</v>
      </c>
      <c r="O105" s="80"/>
      <c r="P105" s="163">
        <f>+ROUND(+SUM(P103:P104),0)</f>
        <v>0</v>
      </c>
      <c r="Q105" s="162">
        <f>+ROUND(+SUM(Q103:Q104),0)</f>
        <v>0</v>
      </c>
      <c r="R105" s="70"/>
      <c r="S105" s="161" t="s">
        <v>50</v>
      </c>
      <c r="T105" s="160"/>
      <c r="U105" s="159"/>
      <c r="V105" s="88"/>
      <c r="W105" s="87"/>
      <c r="X105" s="87"/>
      <c r="Y105" s="87"/>
      <c r="Z105" s="87"/>
    </row>
    <row r="106" spans="1:26" s="3" customFormat="1" ht="15.75">
      <c r="A106" s="86"/>
      <c r="B106" s="176" t="s">
        <v>49</v>
      </c>
      <c r="C106" s="175"/>
      <c r="D106" s="174"/>
      <c r="E106" s="59"/>
      <c r="F106" s="178"/>
      <c r="G106" s="177"/>
      <c r="H106" s="59"/>
      <c r="I106" s="178"/>
      <c r="J106" s="177"/>
      <c r="K106" s="82"/>
      <c r="L106" s="177"/>
      <c r="M106" s="82"/>
      <c r="N106" s="179"/>
      <c r="O106" s="80"/>
      <c r="P106" s="178"/>
      <c r="Q106" s="177"/>
      <c r="R106" s="70"/>
      <c r="S106" s="173" t="s">
        <v>49</v>
      </c>
      <c r="T106" s="172"/>
      <c r="U106" s="171"/>
      <c r="V106" s="88"/>
      <c r="W106" s="87"/>
      <c r="X106" s="87"/>
      <c r="Y106" s="87"/>
      <c r="Z106" s="87"/>
    </row>
    <row r="107" spans="1:26" s="3" customFormat="1" ht="15.75">
      <c r="A107" s="86"/>
      <c r="B107" s="112" t="s">
        <v>48</v>
      </c>
      <c r="C107" s="111"/>
      <c r="D107" s="110"/>
      <c r="E107" s="59"/>
      <c r="F107" s="108">
        <f>+IF($P$2=0,$P107,0)</f>
        <v>0</v>
      </c>
      <c r="G107" s="107">
        <f>+IF($P$2=0,$Q107,0)</f>
        <v>0</v>
      </c>
      <c r="H107" s="59"/>
      <c r="I107" s="108">
        <f>+IF(OR($P$2=98,$P$2=42,$P$2=96,$P$2=97),$P107,0)</f>
        <v>0</v>
      </c>
      <c r="J107" s="107">
        <f>+IF(OR($P$2=98,$P$2=42,$P$2=96,$P$2=97),$Q107,0)</f>
        <v>0</v>
      </c>
      <c r="K107" s="82"/>
      <c r="L107" s="107">
        <f>+IF($P$2=33,$Q107,0)</f>
        <v>0</v>
      </c>
      <c r="M107" s="82"/>
      <c r="N107" s="109">
        <f>+ROUND(+G107+J107+L107,0)</f>
        <v>0</v>
      </c>
      <c r="O107" s="80"/>
      <c r="P107" s="108">
        <f>+ROUND([1]OTCHET!E476+[1]OTCHET!E477+[1]OTCHET!E480+[1]OTCHET!E481+[1]OTCHET!E484+[1]OTCHET!E485+[1]OTCHET!E489+[1]OTCHET!E498+[1]OTCHET!E499+[1]OTCHET!E502+[1]OTCHET!E503,0)</f>
        <v>0</v>
      </c>
      <c r="Q107" s="107">
        <f>+ROUND([1]OTCHET!F476+[1]OTCHET!F477+[1]OTCHET!F480+[1]OTCHET!F481+[1]OTCHET!F484+[1]OTCHET!F485+[1]OTCHET!F489+[1]OTCHET!F498+[1]OTCHET!F499+[1]OTCHET!F502+[1]OTCHET!F503,0)</f>
        <v>0</v>
      </c>
      <c r="R107" s="70"/>
      <c r="S107" s="185" t="s">
        <v>47</v>
      </c>
      <c r="T107" s="184"/>
      <c r="U107" s="183"/>
      <c r="V107" s="88"/>
      <c r="W107" s="87"/>
      <c r="X107" s="87"/>
      <c r="Y107" s="87"/>
      <c r="Z107" s="87"/>
    </row>
    <row r="108" spans="1:26" s="3" customFormat="1" ht="15.75">
      <c r="A108" s="86"/>
      <c r="B108" s="170" t="s">
        <v>46</v>
      </c>
      <c r="C108" s="169"/>
      <c r="D108" s="168"/>
      <c r="E108" s="59"/>
      <c r="F108" s="93">
        <f>+IF($P$2=0,$P108,0)</f>
        <v>0</v>
      </c>
      <c r="G108" s="92">
        <f>+IF($P$2=0,$Q108,0)</f>
        <v>0</v>
      </c>
      <c r="H108" s="59"/>
      <c r="I108" s="93">
        <f>+IF(OR($P$2=98,$P$2=42,$P$2=96,$P$2=97),$P108,0)</f>
        <v>0</v>
      </c>
      <c r="J108" s="92">
        <f>+IF(OR($P$2=98,$P$2=42,$P$2=96,$P$2=97),$Q108,0)</f>
        <v>0</v>
      </c>
      <c r="K108" s="82"/>
      <c r="L108" s="92">
        <f>+IF($P$2=33,$Q108,0)</f>
        <v>0</v>
      </c>
      <c r="M108" s="82"/>
      <c r="N108" s="94">
        <f>+ROUND(+G108+J108+L108,0)</f>
        <v>0</v>
      </c>
      <c r="O108" s="80"/>
      <c r="P108" s="93">
        <f>+ROUND([1]OTCHET!E478+[1]OTCHET!E479+[1]OTCHET!E482+[1]OTCHET!E483+[1]OTCHET!E486+[1]OTCHET!E487+[1]OTCHET!E490+[1]OTCHET!E500+[1]OTCHET!E501+[1]OTCHET!E504+[1]OTCHET!E505+IF(+[1]OTCHET!E488&lt;0,+[1]OTCHET!E488,0),0)</f>
        <v>0</v>
      </c>
      <c r="Q108" s="92">
        <f>+ROUND([1]OTCHET!F478+[1]OTCHET!F479+[1]OTCHET!F482+[1]OTCHET!F483+[1]OTCHET!F486+[1]OTCHET!F487+[1]OTCHET!F490+[1]OTCHET!F500+[1]OTCHET!F501+[1]OTCHET!F504+[1]OTCHET!F505+IF(+[1]OTCHET!F488&lt;0,+[1]OTCHET!F488,0),0)</f>
        <v>0</v>
      </c>
      <c r="R108" s="70"/>
      <c r="S108" s="182" t="s">
        <v>45</v>
      </c>
      <c r="T108" s="181"/>
      <c r="U108" s="180"/>
      <c r="V108" s="88"/>
      <c r="W108" s="87"/>
      <c r="X108" s="87"/>
      <c r="Y108" s="87"/>
      <c r="Z108" s="87"/>
    </row>
    <row r="109" spans="1:26" s="3" customFormat="1" ht="15.75">
      <c r="A109" s="86"/>
      <c r="B109" s="167" t="s">
        <v>44</v>
      </c>
      <c r="C109" s="166"/>
      <c r="D109" s="165"/>
      <c r="E109" s="59"/>
      <c r="F109" s="163">
        <f>+ROUND(+SUM(F107:F108),0)</f>
        <v>0</v>
      </c>
      <c r="G109" s="162">
        <f>+ROUND(+SUM(G107:G108),0)</f>
        <v>0</v>
      </c>
      <c r="H109" s="59"/>
      <c r="I109" s="163">
        <f>+ROUND(+SUM(I107:I108),0)</f>
        <v>0</v>
      </c>
      <c r="J109" s="162">
        <f>+ROUND(+SUM(J107:J108),0)</f>
        <v>0</v>
      </c>
      <c r="K109" s="82"/>
      <c r="L109" s="162">
        <f>+ROUND(+SUM(L107:L108),0)</f>
        <v>0</v>
      </c>
      <c r="M109" s="82"/>
      <c r="N109" s="164">
        <f>+ROUND(+SUM(N107:N108),0)</f>
        <v>0</v>
      </c>
      <c r="O109" s="80"/>
      <c r="P109" s="163">
        <f>+ROUND(+SUM(P107:P108),0)</f>
        <v>0</v>
      </c>
      <c r="Q109" s="162">
        <f>+ROUND(+SUM(Q107:Q108),0)</f>
        <v>0</v>
      </c>
      <c r="R109" s="70"/>
      <c r="S109" s="161" t="s">
        <v>43</v>
      </c>
      <c r="T109" s="160"/>
      <c r="U109" s="159"/>
      <c r="V109" s="88"/>
      <c r="W109" s="87"/>
      <c r="X109" s="87"/>
      <c r="Y109" s="87"/>
      <c r="Z109" s="87"/>
    </row>
    <row r="110" spans="1:26" s="3" customFormat="1" ht="15.75">
      <c r="A110" s="86"/>
      <c r="B110" s="176" t="s">
        <v>42</v>
      </c>
      <c r="C110" s="175"/>
      <c r="D110" s="174"/>
      <c r="E110" s="59"/>
      <c r="F110" s="178"/>
      <c r="G110" s="177"/>
      <c r="H110" s="59"/>
      <c r="I110" s="178"/>
      <c r="J110" s="177"/>
      <c r="K110" s="82"/>
      <c r="L110" s="177"/>
      <c r="M110" s="82"/>
      <c r="N110" s="179"/>
      <c r="O110" s="80"/>
      <c r="P110" s="178"/>
      <c r="Q110" s="177"/>
      <c r="R110" s="70"/>
      <c r="S110" s="173" t="s">
        <v>42</v>
      </c>
      <c r="T110" s="172"/>
      <c r="U110" s="171"/>
      <c r="V110" s="88"/>
      <c r="W110" s="87"/>
      <c r="X110" s="87"/>
      <c r="Y110" s="87"/>
      <c r="Z110" s="87"/>
    </row>
    <row r="111" spans="1:26" s="3" customFormat="1" ht="15.75">
      <c r="A111" s="86"/>
      <c r="B111" s="112" t="s">
        <v>41</v>
      </c>
      <c r="C111" s="111"/>
      <c r="D111" s="110"/>
      <c r="E111" s="59"/>
      <c r="F111" s="108">
        <f>+IF($P$2=0,$P111,0)</f>
        <v>0</v>
      </c>
      <c r="G111" s="107">
        <f>+IF($P$2=0,$Q111,0)</f>
        <v>0</v>
      </c>
      <c r="H111" s="59"/>
      <c r="I111" s="108">
        <f>+IF(OR($P$2=98,$P$2=42,$P$2=96,$P$2=97),$P111,0)</f>
        <v>0</v>
      </c>
      <c r="J111" s="107">
        <f>+IF(OR($P$2=98,$P$2=42,$P$2=96,$P$2=97),$Q111,0)</f>
        <v>0</v>
      </c>
      <c r="K111" s="82"/>
      <c r="L111" s="107">
        <f>+IF($P$2=33,$Q111,0)</f>
        <v>0</v>
      </c>
      <c r="M111" s="82"/>
      <c r="N111" s="109">
        <f>+ROUND(+G111+J111+L111,0)</f>
        <v>0</v>
      </c>
      <c r="O111" s="80"/>
      <c r="P111" s="108">
        <f>+ROUND([1]OTCHET!E541,0)</f>
        <v>0</v>
      </c>
      <c r="Q111" s="107">
        <f>+ROUND([1]OTCHET!F541,0)</f>
        <v>0</v>
      </c>
      <c r="R111" s="70"/>
      <c r="S111" s="106" t="s">
        <v>40</v>
      </c>
      <c r="T111" s="105"/>
      <c r="U111" s="104"/>
      <c r="V111" s="88"/>
      <c r="W111" s="87"/>
      <c r="X111" s="87"/>
      <c r="Y111" s="87"/>
      <c r="Z111" s="87"/>
    </row>
    <row r="112" spans="1:26" s="3" customFormat="1" ht="15.75">
      <c r="A112" s="86"/>
      <c r="B112" s="170" t="s">
        <v>39</v>
      </c>
      <c r="C112" s="169"/>
      <c r="D112" s="168"/>
      <c r="E112" s="59"/>
      <c r="F112" s="93">
        <f>+IF($P$2=0,$P112,0)</f>
        <v>0</v>
      </c>
      <c r="G112" s="92">
        <f>+IF($P$2=0,$Q112,0)</f>
        <v>0</v>
      </c>
      <c r="H112" s="59"/>
      <c r="I112" s="93">
        <f>+IF(OR($P$2=98,$P$2=42,$P$2=96,$P$2=97),$P112,0)</f>
        <v>0</v>
      </c>
      <c r="J112" s="92">
        <f>+IF(OR($P$2=98,$P$2=42,$P$2=96,$P$2=97),$Q112,0)</f>
        <v>0</v>
      </c>
      <c r="K112" s="82"/>
      <c r="L112" s="92">
        <f>+IF($P$2=33,$Q112,0)</f>
        <v>0</v>
      </c>
      <c r="M112" s="82"/>
      <c r="N112" s="94">
        <f>+ROUND(+G112+J112+L112,0)</f>
        <v>0</v>
      </c>
      <c r="O112" s="80"/>
      <c r="P112" s="93">
        <f>+ROUND([1]OTCHET!E542,0)</f>
        <v>0</v>
      </c>
      <c r="Q112" s="92">
        <f>+ROUND([1]OTCHET!F542,0)</f>
        <v>0</v>
      </c>
      <c r="R112" s="70"/>
      <c r="S112" s="100" t="s">
        <v>38</v>
      </c>
      <c r="T112" s="99"/>
      <c r="U112" s="98"/>
      <c r="V112" s="88"/>
      <c r="W112" s="87"/>
      <c r="X112" s="87"/>
      <c r="Y112" s="87"/>
      <c r="Z112" s="87"/>
    </row>
    <row r="113" spans="1:26" s="3" customFormat="1" ht="15.75">
      <c r="A113" s="86"/>
      <c r="B113" s="167" t="s">
        <v>37</v>
      </c>
      <c r="C113" s="166"/>
      <c r="D113" s="165"/>
      <c r="E113" s="59"/>
      <c r="F113" s="163">
        <f>+ROUND(+SUM(F111:F112),0)</f>
        <v>0</v>
      </c>
      <c r="G113" s="162">
        <f>+ROUND(+SUM(G111:G112),0)</f>
        <v>0</v>
      </c>
      <c r="H113" s="59"/>
      <c r="I113" s="163">
        <f>+ROUND(+SUM(I111:I112),0)</f>
        <v>0</v>
      </c>
      <c r="J113" s="162">
        <f>+ROUND(+SUM(J111:J112),0)</f>
        <v>0</v>
      </c>
      <c r="K113" s="82"/>
      <c r="L113" s="162">
        <f>+ROUND(+SUM(L111:L112),0)</f>
        <v>0</v>
      </c>
      <c r="M113" s="82"/>
      <c r="N113" s="164">
        <f>+ROUND(+SUM(N111:N112),0)</f>
        <v>0</v>
      </c>
      <c r="O113" s="80"/>
      <c r="P113" s="163">
        <f>+ROUND(+SUM(P111:P112),0)</f>
        <v>0</v>
      </c>
      <c r="Q113" s="162">
        <f>+ROUND(+SUM(Q111:Q112),0)</f>
        <v>0</v>
      </c>
      <c r="R113" s="70"/>
      <c r="S113" s="161" t="s">
        <v>36</v>
      </c>
      <c r="T113" s="160"/>
      <c r="U113" s="159"/>
      <c r="V113" s="88"/>
      <c r="W113" s="87"/>
      <c r="X113" s="87"/>
      <c r="Y113" s="87"/>
      <c r="Z113" s="87"/>
    </row>
    <row r="114" spans="1:26" s="3" customFormat="1" ht="15.75">
      <c r="A114" s="86"/>
      <c r="B114" s="176" t="s">
        <v>35</v>
      </c>
      <c r="C114" s="175"/>
      <c r="D114" s="174"/>
      <c r="E114" s="119"/>
      <c r="F114" s="117"/>
      <c r="G114" s="116"/>
      <c r="H114" s="59"/>
      <c r="I114" s="117"/>
      <c r="J114" s="116"/>
      <c r="K114" s="82"/>
      <c r="L114" s="116"/>
      <c r="M114" s="82"/>
      <c r="N114" s="118"/>
      <c r="O114" s="80"/>
      <c r="P114" s="117"/>
      <c r="Q114" s="116"/>
      <c r="R114" s="70"/>
      <c r="S114" s="173" t="s">
        <v>35</v>
      </c>
      <c r="T114" s="172"/>
      <c r="U114" s="171"/>
      <c r="V114" s="88"/>
      <c r="W114" s="87"/>
      <c r="X114" s="87"/>
      <c r="Y114" s="87"/>
      <c r="Z114" s="87"/>
    </row>
    <row r="115" spans="1:26" s="3" customFormat="1" ht="15.75">
      <c r="A115" s="86"/>
      <c r="B115" s="112" t="s">
        <v>34</v>
      </c>
      <c r="C115" s="111"/>
      <c r="D115" s="110"/>
      <c r="E115" s="119"/>
      <c r="F115" s="117">
        <f>+IF($P$2=0,$P115,0)</f>
        <v>0</v>
      </c>
      <c r="G115" s="116">
        <f>+IF($P$2=0,$Q115,0)</f>
        <v>0</v>
      </c>
      <c r="H115" s="59"/>
      <c r="I115" s="117">
        <f>+IF(OR($P$2=98,$P$2=42,$P$2=96,$P$2=97),$P115,0)</f>
        <v>0</v>
      </c>
      <c r="J115" s="116">
        <f>+IF(OR($P$2=98,$P$2=42,$P$2=96,$P$2=97),$Q115,0)</f>
        <v>0</v>
      </c>
      <c r="K115" s="82"/>
      <c r="L115" s="116">
        <f>+IF($P$2=33,$Q115,0)</f>
        <v>0</v>
      </c>
      <c r="M115" s="82"/>
      <c r="N115" s="118">
        <f>+ROUND(+G115+J115+L115,0)</f>
        <v>0</v>
      </c>
      <c r="O115" s="80"/>
      <c r="P115" s="117">
        <f>+ROUND([1]OTCHET!E539+[1]OTCHET!E540+[1]OTCHET!E556+[1]OTCHET!E557,0)</f>
        <v>0</v>
      </c>
      <c r="Q115" s="116">
        <f>+ROUND([1]OTCHET!F539+[1]OTCHET!F540+[1]OTCHET!F556+[1]OTCHET!F557,0)</f>
        <v>0</v>
      </c>
      <c r="R115" s="70"/>
      <c r="S115" s="106" t="s">
        <v>33</v>
      </c>
      <c r="T115" s="105"/>
      <c r="U115" s="104"/>
      <c r="V115" s="88"/>
      <c r="W115" s="87"/>
      <c r="X115" s="87"/>
      <c r="Y115" s="87"/>
      <c r="Z115" s="87"/>
    </row>
    <row r="116" spans="1:26" s="3" customFormat="1" ht="15.75">
      <c r="A116" s="86"/>
      <c r="B116" s="170" t="s">
        <v>32</v>
      </c>
      <c r="C116" s="169"/>
      <c r="D116" s="168"/>
      <c r="E116" s="59"/>
      <c r="F116" s="93">
        <f>+IF($P$2=0,$P116,0)</f>
        <v>0</v>
      </c>
      <c r="G116" s="92">
        <f>+IF($P$2=0,$Q116,0)</f>
        <v>0</v>
      </c>
      <c r="H116" s="59"/>
      <c r="I116" s="93">
        <f>+IF(OR($P$2=98,$P$2=42,$P$2=96,$P$2=97),$P116,0)</f>
        <v>0</v>
      </c>
      <c r="J116" s="92">
        <f>+IF(OR($P$2=98,$P$2=42,$P$2=96,$P$2=97),$Q116,0)</f>
        <v>0</v>
      </c>
      <c r="K116" s="82"/>
      <c r="L116" s="92">
        <f>+IF($P$2=33,$Q116,0)</f>
        <v>0</v>
      </c>
      <c r="M116" s="82"/>
      <c r="N116" s="94">
        <f>+ROUND(+G116+J116+L116,0)</f>
        <v>0</v>
      </c>
      <c r="O116" s="80"/>
      <c r="P116" s="93">
        <f>+ROUND([1]OTCHET!E553+[1]OTCHET!E555,0)</f>
        <v>0</v>
      </c>
      <c r="Q116" s="92">
        <f>+ROUND([1]OTCHET!F553+[1]OTCHET!F555,0)</f>
        <v>0</v>
      </c>
      <c r="R116" s="70"/>
      <c r="S116" s="100" t="s">
        <v>31</v>
      </c>
      <c r="T116" s="99"/>
      <c r="U116" s="98"/>
      <c r="V116" s="88"/>
      <c r="W116" s="87"/>
      <c r="X116" s="87"/>
      <c r="Y116" s="87"/>
      <c r="Z116" s="87"/>
    </row>
    <row r="117" spans="1:26" s="3" customFormat="1" ht="15.75">
      <c r="A117" s="86"/>
      <c r="B117" s="167" t="s">
        <v>30</v>
      </c>
      <c r="C117" s="166"/>
      <c r="D117" s="165"/>
      <c r="E117" s="59"/>
      <c r="F117" s="163">
        <f>+ROUND(+SUM(F115:F116),0)</f>
        <v>0</v>
      </c>
      <c r="G117" s="162">
        <f>+ROUND(+SUM(G115:G116),0)</f>
        <v>0</v>
      </c>
      <c r="H117" s="59"/>
      <c r="I117" s="163">
        <f>+ROUND(+SUM(I115:I116),0)</f>
        <v>0</v>
      </c>
      <c r="J117" s="162">
        <f>+ROUND(+SUM(J115:J116),0)</f>
        <v>0</v>
      </c>
      <c r="K117" s="82"/>
      <c r="L117" s="162">
        <f>+ROUND(+SUM(L115:L116),0)</f>
        <v>0</v>
      </c>
      <c r="M117" s="82"/>
      <c r="N117" s="164">
        <f>+ROUND(+SUM(N115:N116),0)</f>
        <v>0</v>
      </c>
      <c r="O117" s="80"/>
      <c r="P117" s="163">
        <f>+ROUND(+SUM(P115:P116),0)</f>
        <v>0</v>
      </c>
      <c r="Q117" s="162">
        <f>+ROUND(+SUM(Q115:Q116),0)</f>
        <v>0</v>
      </c>
      <c r="R117" s="70"/>
      <c r="S117" s="161" t="s">
        <v>29</v>
      </c>
      <c r="T117" s="160"/>
      <c r="U117" s="159"/>
      <c r="V117" s="88"/>
      <c r="W117" s="87"/>
      <c r="X117" s="87"/>
      <c r="Y117" s="87"/>
      <c r="Z117" s="87"/>
    </row>
    <row r="118" spans="1:26" s="3" customFormat="1" ht="8.25" customHeight="1">
      <c r="A118" s="86"/>
      <c r="B118" s="158"/>
      <c r="C118" s="157"/>
      <c r="D118" s="156"/>
      <c r="E118" s="59"/>
      <c r="F118" s="93"/>
      <c r="G118" s="92"/>
      <c r="H118" s="59"/>
      <c r="I118" s="93"/>
      <c r="J118" s="92"/>
      <c r="K118" s="82"/>
      <c r="L118" s="92"/>
      <c r="M118" s="82"/>
      <c r="N118" s="94"/>
      <c r="O118" s="80"/>
      <c r="P118" s="93"/>
      <c r="Q118" s="92"/>
      <c r="R118" s="70"/>
      <c r="S118" s="155"/>
      <c r="T118" s="154"/>
      <c r="U118" s="153"/>
      <c r="V118" s="88"/>
      <c r="W118" s="87"/>
      <c r="X118" s="87"/>
      <c r="Y118" s="87"/>
      <c r="Z118" s="87"/>
    </row>
    <row r="119" spans="1:26" s="3" customFormat="1" ht="16.5" thickBot="1">
      <c r="A119" s="86"/>
      <c r="B119" s="152" t="s">
        <v>28</v>
      </c>
      <c r="C119" s="151"/>
      <c r="D119" s="150"/>
      <c r="E119" s="59"/>
      <c r="F119" s="148">
        <f>+ROUND(F105+F109+F113+F117,0)</f>
        <v>0</v>
      </c>
      <c r="G119" s="147">
        <f>+ROUND(G105+G109+G113+G117,0)</f>
        <v>0</v>
      </c>
      <c r="H119" s="59"/>
      <c r="I119" s="148">
        <f>+ROUND(I105+I109+I113+I117,0)</f>
        <v>0</v>
      </c>
      <c r="J119" s="147">
        <f>+ROUND(J105+J109+J113+J117,0)</f>
        <v>0</v>
      </c>
      <c r="K119" s="82"/>
      <c r="L119" s="147">
        <f>+ROUND(L105+L109+L113+L117,0)</f>
        <v>0</v>
      </c>
      <c r="M119" s="82"/>
      <c r="N119" s="149">
        <f>+ROUND(N105+N109+N113+N117,0)</f>
        <v>0</v>
      </c>
      <c r="O119" s="80"/>
      <c r="P119" s="148">
        <f>+ROUND(P105+P109+P113+P117,0)</f>
        <v>0</v>
      </c>
      <c r="Q119" s="147">
        <f>+ROUND(Q105+Q109+Q113+Q117,0)</f>
        <v>0</v>
      </c>
      <c r="R119" s="70"/>
      <c r="S119" s="146" t="s">
        <v>27</v>
      </c>
      <c r="T119" s="145"/>
      <c r="U119" s="144"/>
      <c r="V119" s="68"/>
      <c r="W119" s="53"/>
      <c r="X119" s="54"/>
      <c r="Y119" s="53"/>
      <c r="Z119" s="53"/>
    </row>
    <row r="120" spans="1:26" s="3" customFormat="1" ht="15.75">
      <c r="A120" s="86"/>
      <c r="B120" s="122" t="s">
        <v>26</v>
      </c>
      <c r="C120" s="121"/>
      <c r="D120" s="120"/>
      <c r="E120" s="59"/>
      <c r="F120" s="117"/>
      <c r="G120" s="116"/>
      <c r="H120" s="59"/>
      <c r="I120" s="117"/>
      <c r="J120" s="116"/>
      <c r="K120" s="82"/>
      <c r="L120" s="116"/>
      <c r="M120" s="82"/>
      <c r="N120" s="118"/>
      <c r="O120" s="80"/>
      <c r="P120" s="117"/>
      <c r="Q120" s="116"/>
      <c r="R120" s="70"/>
      <c r="S120" s="115" t="s">
        <v>26</v>
      </c>
      <c r="T120" s="114"/>
      <c r="U120" s="113"/>
      <c r="V120" s="88"/>
      <c r="W120" s="87"/>
      <c r="X120" s="87"/>
      <c r="Y120" s="87"/>
      <c r="Z120" s="87"/>
    </row>
    <row r="121" spans="1:26" s="3" customFormat="1" ht="15.75">
      <c r="A121" s="86"/>
      <c r="B121" s="112" t="s">
        <v>25</v>
      </c>
      <c r="C121" s="111"/>
      <c r="D121" s="110"/>
      <c r="E121" s="59"/>
      <c r="F121" s="108">
        <f>+IF($P$2=0,$P121,0)</f>
        <v>0</v>
      </c>
      <c r="G121" s="107">
        <f>+IF($P$2=0,$Q121,0)</f>
        <v>0</v>
      </c>
      <c r="H121" s="59"/>
      <c r="I121" s="108">
        <f>+IF(OR($P$2=98,$P$2=42,$P$2=96,$P$2=97),$P121,0)</f>
        <v>0</v>
      </c>
      <c r="J121" s="107">
        <f>+IF(OR($P$2=98,$P$2=42,$P$2=96,$P$2=97),$Q121,0)</f>
        <v>0</v>
      </c>
      <c r="K121" s="82"/>
      <c r="L121" s="107">
        <f>+IF($P$2=33,$Q121,0)</f>
        <v>0</v>
      </c>
      <c r="M121" s="82"/>
      <c r="N121" s="109">
        <f>+ROUND(+G121+J121+L121,0)</f>
        <v>0</v>
      </c>
      <c r="O121" s="80"/>
      <c r="P121" s="108">
        <f>+ROUND(+SUM([1]OTCHET!E543:E550),0)</f>
        <v>0</v>
      </c>
      <c r="Q121" s="107">
        <f>+ROUND(+SUM([1]OTCHET!F543:F550),0)</f>
        <v>0</v>
      </c>
      <c r="R121" s="70"/>
      <c r="S121" s="106" t="s">
        <v>24</v>
      </c>
      <c r="T121" s="105"/>
      <c r="U121" s="104"/>
      <c r="V121" s="88"/>
      <c r="W121" s="87"/>
      <c r="X121" s="87"/>
      <c r="Y121" s="87"/>
      <c r="Z121" s="87"/>
    </row>
    <row r="122" spans="1:26" s="3" customFormat="1" ht="15.75">
      <c r="A122" s="86"/>
      <c r="B122" s="103" t="s">
        <v>23</v>
      </c>
      <c r="C122" s="102"/>
      <c r="D122" s="101"/>
      <c r="E122" s="59"/>
      <c r="F122" s="93">
        <f>+IF($P$2=0,$P122,0)</f>
        <v>0</v>
      </c>
      <c r="G122" s="92">
        <f>+IF($P$2=0,$Q122,0)</f>
        <v>0</v>
      </c>
      <c r="H122" s="59"/>
      <c r="I122" s="93">
        <f>+IF(OR($P$2=98,$P$2=42,$P$2=96,$P$2=97),$P122,0)</f>
        <v>0</v>
      </c>
      <c r="J122" s="92">
        <f>+IF(OR($P$2=98,$P$2=42,$P$2=96,$P$2=97),$Q122,0)</f>
        <v>0</v>
      </c>
      <c r="K122" s="82"/>
      <c r="L122" s="92">
        <f>+IF($P$2=33,$Q122,0)</f>
        <v>0</v>
      </c>
      <c r="M122" s="82"/>
      <c r="N122" s="94">
        <f>+ROUND(+G122+J122+L122,0)</f>
        <v>0</v>
      </c>
      <c r="O122" s="80"/>
      <c r="P122" s="93">
        <f>+ROUND([1]OTCHET!E518,0)</f>
        <v>0</v>
      </c>
      <c r="Q122" s="92">
        <f>+ROUND([1]OTCHET!F518,0)</f>
        <v>0</v>
      </c>
      <c r="R122" s="70"/>
      <c r="S122" s="143" t="s">
        <v>22</v>
      </c>
      <c r="T122" s="142"/>
      <c r="U122" s="141"/>
      <c r="V122" s="88"/>
      <c r="W122" s="87"/>
      <c r="X122" s="87"/>
      <c r="Y122" s="87"/>
      <c r="Z122" s="87"/>
    </row>
    <row r="123" spans="1:26" s="3" customFormat="1" ht="15.75">
      <c r="A123" s="86"/>
      <c r="B123" s="103" t="s">
        <v>21</v>
      </c>
      <c r="C123" s="102"/>
      <c r="D123" s="101"/>
      <c r="E123" s="59"/>
      <c r="F123" s="93">
        <f>+IF($P$2=0,$P123,0)</f>
        <v>0</v>
      </c>
      <c r="G123" s="92">
        <f>+IF($P$2=0,$Q123,0)</f>
        <v>0</v>
      </c>
      <c r="H123" s="59"/>
      <c r="I123" s="93">
        <f>+IF(OR($P$2=98,$P$2=42,$P$2=96,$P$2=97),$P123,0)</f>
        <v>0</v>
      </c>
      <c r="J123" s="92">
        <f>+IF(OR($P$2=98,$P$2=42,$P$2=96,$P$2=97),$Q123,0)</f>
        <v>0</v>
      </c>
      <c r="K123" s="82"/>
      <c r="L123" s="92">
        <f>+IF($P$2=33,$Q123,0)</f>
        <v>0</v>
      </c>
      <c r="M123" s="82"/>
      <c r="N123" s="94">
        <f>+ROUND(+G123+J123+L123,0)</f>
        <v>0</v>
      </c>
      <c r="O123" s="80"/>
      <c r="P123" s="93">
        <f>+ROUND(+[1]OTCHET!E515+[1]OTCHET!E525+[1]OTCHET!E551+[1]OTCHET!E558+[1]OTCHET!E559+[1]OTCHET!E573+[1]OTCHET!E585+IF(AND([1]OTCHET!$F$12="9900",+[1]OTCHET!$E$15=0),+[1]OTCHET!E580,0),0)</f>
        <v>0</v>
      </c>
      <c r="Q123" s="92">
        <f>+ROUND(+[1]OTCHET!F515+[1]OTCHET!F525+[1]OTCHET!F551+[1]OTCHET!F558+[1]OTCHET!F559+[1]OTCHET!F573+[1]OTCHET!F585+IF(AND([1]OTCHET!$F$12="9900",+[1]OTCHET!$E$15=0),+[1]OTCHET!F580,0),0)</f>
        <v>0</v>
      </c>
      <c r="R123" s="70"/>
      <c r="S123" s="100" t="s">
        <v>20</v>
      </c>
      <c r="T123" s="99"/>
      <c r="U123" s="98"/>
      <c r="V123" s="88"/>
      <c r="W123" s="87"/>
      <c r="X123" s="87"/>
      <c r="Y123" s="87"/>
      <c r="Z123" s="87"/>
    </row>
    <row r="124" spans="1:26" s="3" customFormat="1" ht="15.75">
      <c r="A124" s="86"/>
      <c r="B124" s="140" t="s">
        <v>19</v>
      </c>
      <c r="C124" s="139"/>
      <c r="D124" s="138"/>
      <c r="E124" s="59"/>
      <c r="F124" s="136"/>
      <c r="G124" s="135"/>
      <c r="H124" s="59"/>
      <c r="I124" s="136"/>
      <c r="J124" s="135"/>
      <c r="K124" s="82"/>
      <c r="L124" s="135"/>
      <c r="M124" s="82"/>
      <c r="N124" s="137">
        <f>+ROUND(+G124+J124+L124,0)</f>
        <v>0</v>
      </c>
      <c r="O124" s="80"/>
      <c r="P124" s="136"/>
      <c r="Q124" s="135"/>
      <c r="R124" s="70"/>
      <c r="S124" s="134" t="s">
        <v>18</v>
      </c>
      <c r="T124" s="133"/>
      <c r="U124" s="132"/>
      <c r="V124" s="88"/>
      <c r="W124" s="87"/>
      <c r="X124" s="87"/>
      <c r="Y124" s="87"/>
      <c r="Z124" s="87"/>
    </row>
    <row r="125" spans="1:26" s="3" customFormat="1" ht="16.5" thickBot="1">
      <c r="A125" s="86"/>
      <c r="B125" s="131" t="s">
        <v>17</v>
      </c>
      <c r="C125" s="130"/>
      <c r="D125" s="129"/>
      <c r="E125" s="59"/>
      <c r="F125" s="127">
        <f>+ROUND(+SUM(F121:F124),0)</f>
        <v>0</v>
      </c>
      <c r="G125" s="126">
        <f>+ROUND(+SUM(G121:G124),0)</f>
        <v>0</v>
      </c>
      <c r="H125" s="59"/>
      <c r="I125" s="127">
        <f>+ROUND(+SUM(I121:I124),0)</f>
        <v>0</v>
      </c>
      <c r="J125" s="126">
        <f>+ROUND(+SUM(J121:J124),0)</f>
        <v>0</v>
      </c>
      <c r="K125" s="82"/>
      <c r="L125" s="126">
        <f>+ROUND(+SUM(L121:L124),0)</f>
        <v>0</v>
      </c>
      <c r="M125" s="82"/>
      <c r="N125" s="128">
        <f>+ROUND(+SUM(N121:N124),0)</f>
        <v>0</v>
      </c>
      <c r="O125" s="80"/>
      <c r="P125" s="127">
        <f>+ROUND(+SUM(P121:P124),0)</f>
        <v>0</v>
      </c>
      <c r="Q125" s="126">
        <f>+ROUND(+SUM(Q121:Q124),0)</f>
        <v>0</v>
      </c>
      <c r="R125" s="70"/>
      <c r="S125" s="125" t="s">
        <v>16</v>
      </c>
      <c r="T125" s="124"/>
      <c r="U125" s="123"/>
      <c r="V125" s="68"/>
      <c r="W125" s="53"/>
      <c r="X125" s="54"/>
      <c r="Y125" s="53"/>
      <c r="Z125" s="53"/>
    </row>
    <row r="126" spans="1:26" s="3" customFormat="1" ht="15.75">
      <c r="A126" s="86"/>
      <c r="B126" s="122" t="s">
        <v>15</v>
      </c>
      <c r="C126" s="121"/>
      <c r="D126" s="120"/>
      <c r="E126" s="119"/>
      <c r="F126" s="117"/>
      <c r="G126" s="116"/>
      <c r="H126" s="59"/>
      <c r="I126" s="117"/>
      <c r="J126" s="116"/>
      <c r="K126" s="82"/>
      <c r="L126" s="116"/>
      <c r="M126" s="82"/>
      <c r="N126" s="118"/>
      <c r="O126" s="80"/>
      <c r="P126" s="117"/>
      <c r="Q126" s="116"/>
      <c r="R126" s="70"/>
      <c r="S126" s="115" t="s">
        <v>15</v>
      </c>
      <c r="T126" s="114"/>
      <c r="U126" s="113"/>
      <c r="V126" s="88"/>
      <c r="W126" s="87"/>
      <c r="X126" s="87"/>
      <c r="Y126" s="87"/>
      <c r="Z126" s="87"/>
    </row>
    <row r="127" spans="1:26" s="3" customFormat="1" ht="15.75">
      <c r="A127" s="86"/>
      <c r="B127" s="112" t="s">
        <v>14</v>
      </c>
      <c r="C127" s="111"/>
      <c r="D127" s="110"/>
      <c r="E127" s="59"/>
      <c r="F127" s="108">
        <f>+IF($P$2=0,$P127,0)</f>
        <v>0</v>
      </c>
      <c r="G127" s="107">
        <f>+IF($P$2=0,$Q127,0)</f>
        <v>0</v>
      </c>
      <c r="H127" s="59"/>
      <c r="I127" s="108">
        <f>+IF(OR($P$2=98,$P$2=42,$P$2=96,$P$2=97),$P127,0)</f>
        <v>0</v>
      </c>
      <c r="J127" s="107">
        <f>+IF(OR($P$2=98,$P$2=42,$P$2=96,$P$2=97),$Q127,0)</f>
        <v>0</v>
      </c>
      <c r="K127" s="82"/>
      <c r="L127" s="107">
        <f>+IF($P$2=33,$Q127,0)</f>
        <v>0</v>
      </c>
      <c r="M127" s="82"/>
      <c r="N127" s="109">
        <f>+ROUND(+G127+J127+L127,0)</f>
        <v>0</v>
      </c>
      <c r="O127" s="80"/>
      <c r="P127" s="108">
        <f>+ROUND(+SUM([1]OTCHET!E561:E566)+SUM([1]OTCHET!E575:E576)+IF(AND([1]OTCHET!$F$12="9900",+[1]OTCHET!$E$15=0),0,SUM([1]OTCHET!E581:E582)),0)</f>
        <v>0</v>
      </c>
      <c r="Q127" s="107">
        <f>+ROUND(+SUM([1]OTCHET!F561:F566)+SUM([1]OTCHET!F575:F576)+IF(AND([1]OTCHET!$F$12="9900",+[1]OTCHET!$E$15=0),0,SUM([1]OTCHET!F581:F582)),0)</f>
        <v>0</v>
      </c>
      <c r="R127" s="70"/>
      <c r="S127" s="106" t="s">
        <v>13</v>
      </c>
      <c r="T127" s="105"/>
      <c r="U127" s="104"/>
      <c r="V127" s="88"/>
      <c r="W127" s="87"/>
      <c r="X127" s="87"/>
      <c r="Y127" s="87"/>
      <c r="Z127" s="87"/>
    </row>
    <row r="128" spans="1:26" s="3" customFormat="1" ht="15.75">
      <c r="A128" s="86"/>
      <c r="B128" s="103" t="s">
        <v>12</v>
      </c>
      <c r="C128" s="102"/>
      <c r="D128" s="101"/>
      <c r="E128" s="59"/>
      <c r="F128" s="93">
        <f>+IF($P$2=0,$P128,0)</f>
        <v>0</v>
      </c>
      <c r="G128" s="92">
        <f>+IF($P$2=0,$Q128,0)</f>
        <v>0</v>
      </c>
      <c r="H128" s="59"/>
      <c r="I128" s="93">
        <f>+IF(OR($P$2=98,$P$2=42,$P$2=96,$P$2=97),$P128,0)</f>
        <v>0</v>
      </c>
      <c r="J128" s="92">
        <f>+IF(OR($P$2=98,$P$2=42,$P$2=96,$P$2=97),$Q128,0)</f>
        <v>0</v>
      </c>
      <c r="K128" s="82"/>
      <c r="L128" s="92">
        <f>+IF($P$2=33,$Q128,0)</f>
        <v>0</v>
      </c>
      <c r="M128" s="82"/>
      <c r="N128" s="94">
        <f>+ROUND(+G128+J128+L128,0)</f>
        <v>0</v>
      </c>
      <c r="O128" s="80"/>
      <c r="P128" s="93">
        <f>+ROUND([1]OTCHET!E574+[1]OTCHET!E579,0)</f>
        <v>0</v>
      </c>
      <c r="Q128" s="92">
        <f>+ROUND([1]OTCHET!F574+[1]OTCHET!F579,0)</f>
        <v>0</v>
      </c>
      <c r="R128" s="70"/>
      <c r="S128" s="100" t="s">
        <v>11</v>
      </c>
      <c r="T128" s="99"/>
      <c r="U128" s="98"/>
      <c r="V128" s="88"/>
      <c r="W128" s="87"/>
      <c r="X128" s="87"/>
      <c r="Y128" s="87"/>
      <c r="Z128" s="87"/>
    </row>
    <row r="129" spans="1:26" s="3" customFormat="1" ht="15.75">
      <c r="A129" s="86"/>
      <c r="B129" s="97" t="s">
        <v>10</v>
      </c>
      <c r="C129" s="96"/>
      <c r="D129" s="95"/>
      <c r="E129" s="59"/>
      <c r="F129" s="93">
        <f>+IF($P$2=0,$P129,0)</f>
        <v>0</v>
      </c>
      <c r="G129" s="92">
        <f>+IF($P$2=0,$Q129,0)</f>
        <v>120186</v>
      </c>
      <c r="H129" s="59"/>
      <c r="I129" s="93">
        <f>+IF(OR($P$2=98,$P$2=42,$P$2=96,$P$2=97),$P129,0)</f>
        <v>0</v>
      </c>
      <c r="J129" s="92">
        <f>+IF(OR($P$2=98,$P$2=42,$P$2=96,$P$2=97),$Q129,0)</f>
        <v>0</v>
      </c>
      <c r="K129" s="82"/>
      <c r="L129" s="92">
        <f>+IF($P$2=33,$Q129,0)</f>
        <v>0</v>
      </c>
      <c r="M129" s="82"/>
      <c r="N129" s="94">
        <f>+ROUND(+G129+J129+L129,0)</f>
        <v>120186</v>
      </c>
      <c r="O129" s="80"/>
      <c r="P129" s="93">
        <f>+ROUND(-SUM([1]OTCHET!E567:E572)-SUM([1]OTCHET!E577:E578)-IF(AND([1]OTCHET!$F$12="9900",+[1]OTCHET!$E$15=0),0,SUM([1]OTCHET!E583:E584)),0)</f>
        <v>0</v>
      </c>
      <c r="Q129" s="92">
        <f>+ROUND(-SUM([1]OTCHET!F567:F572)-SUM([1]OTCHET!F577:F578)-IF(AND([1]OTCHET!$F$12="9900",+[1]OTCHET!$E$15=0),0,SUM([1]OTCHET!F583:F584)),0)</f>
        <v>120186</v>
      </c>
      <c r="R129" s="70"/>
      <c r="S129" s="91" t="s">
        <v>9</v>
      </c>
      <c r="T129" s="90"/>
      <c r="U129" s="89"/>
      <c r="V129" s="88"/>
      <c r="W129" s="87"/>
      <c r="X129" s="87"/>
      <c r="Y129" s="87"/>
      <c r="Z129" s="87"/>
    </row>
    <row r="130" spans="1:26" s="3" customFormat="1" ht="16.5" thickBot="1">
      <c r="A130" s="86"/>
      <c r="B130" s="85" t="s">
        <v>8</v>
      </c>
      <c r="C130" s="84"/>
      <c r="D130" s="83"/>
      <c r="E130" s="59"/>
      <c r="F130" s="79">
        <f>+ROUND(+F129-F127-F128,0)</f>
        <v>0</v>
      </c>
      <c r="G130" s="78">
        <f>+ROUND(+G129-G127-G128,0)</f>
        <v>120186</v>
      </c>
      <c r="H130" s="59"/>
      <c r="I130" s="79">
        <f>+ROUND(+I129-I127-I128,0)</f>
        <v>0</v>
      </c>
      <c r="J130" s="78">
        <f>+ROUND(+J129-J127-J128,0)</f>
        <v>0</v>
      </c>
      <c r="K130" s="82"/>
      <c r="L130" s="78">
        <f>+ROUND(+L129-L127-L128,0)</f>
        <v>0</v>
      </c>
      <c r="M130" s="82"/>
      <c r="N130" s="81">
        <f>+ROUND(+N129-N127-N128,0)</f>
        <v>120186</v>
      </c>
      <c r="O130" s="80"/>
      <c r="P130" s="79">
        <f>+ROUND(+P129-P127-P128,0)</f>
        <v>0</v>
      </c>
      <c r="Q130" s="78">
        <f>+ROUND(+Q129-Q127-Q128,0)</f>
        <v>120186</v>
      </c>
      <c r="R130" s="70"/>
      <c r="S130" s="77" t="s">
        <v>7</v>
      </c>
      <c r="T130" s="76"/>
      <c r="U130" s="75"/>
      <c r="V130" s="68"/>
      <c r="W130" s="53"/>
      <c r="X130" s="54"/>
      <c r="Y130" s="53"/>
      <c r="Z130" s="53"/>
    </row>
    <row r="131" spans="1:26" s="3" customFormat="1" ht="16.5" customHeight="1" thickTop="1">
      <c r="A131" s="64"/>
      <c r="B131" s="74">
        <f>+IF(+SUM(F131:N131)=0,0,"Контрола: дефицит/излишък = финансиране с обратен знак (Г. + Д. = 0)")</f>
        <v>0</v>
      </c>
      <c r="C131" s="74"/>
      <c r="D131" s="74"/>
      <c r="E131" s="59"/>
      <c r="F131" s="73">
        <f>+ROUND(F82,0)+ROUND(F83,0)</f>
        <v>0</v>
      </c>
      <c r="G131" s="73">
        <f>+ROUND(G82,0)+ROUND(G83,0)</f>
        <v>0</v>
      </c>
      <c r="H131" s="59"/>
      <c r="I131" s="73">
        <f>+ROUND(I82,0)+ROUND(I83,0)</f>
        <v>0</v>
      </c>
      <c r="J131" s="73">
        <f>+ROUND(J82,0)+ROUND(J83,0)</f>
        <v>0</v>
      </c>
      <c r="K131" s="59"/>
      <c r="L131" s="73">
        <f>+ROUND(L82,0)+ROUND(L83,0)</f>
        <v>0</v>
      </c>
      <c r="M131" s="59"/>
      <c r="N131" s="72">
        <f>+ROUND(N82,0)+ROUND(N83,0)</f>
        <v>0</v>
      </c>
      <c r="O131" s="57"/>
      <c r="P131" s="71">
        <f>+ROUND(P82,0)+ROUND(P83,0)</f>
        <v>0</v>
      </c>
      <c r="Q131" s="71">
        <f>+ROUND(Q82,0)+ROUND(Q83,0)</f>
        <v>0</v>
      </c>
      <c r="R131" s="70"/>
      <c r="S131" s="69"/>
      <c r="T131" s="69"/>
      <c r="U131" s="69"/>
      <c r="V131" s="68"/>
      <c r="W131" s="53"/>
      <c r="X131" s="54"/>
      <c r="Y131" s="53"/>
      <c r="Z131" s="53"/>
    </row>
    <row r="132" spans="1:26" s="3" customFormat="1" ht="17.25" hidden="1" customHeight="1">
      <c r="A132" s="64"/>
      <c r="B132" s="63" t="s">
        <v>6</v>
      </c>
      <c r="C132" s="67" t="str">
        <f>+[1]OTCHET!B599</f>
        <v>08.02.2016 г.</v>
      </c>
      <c r="D132" s="62" t="s">
        <v>5</v>
      </c>
      <c r="E132" s="59"/>
      <c r="F132" s="66"/>
      <c r="G132" s="66"/>
      <c r="H132" s="59"/>
      <c r="I132" s="61" t="s">
        <v>4</v>
      </c>
      <c r="J132" s="60"/>
      <c r="K132" s="59"/>
      <c r="L132" s="66"/>
      <c r="M132" s="66"/>
      <c r="N132" s="66"/>
      <c r="O132" s="57"/>
      <c r="P132" s="65"/>
      <c r="Q132" s="65"/>
      <c r="R132" s="55"/>
      <c r="S132" s="9"/>
      <c r="T132" s="9"/>
      <c r="U132" s="9"/>
      <c r="V132" s="5"/>
      <c r="W132" s="53"/>
      <c r="X132" s="54"/>
      <c r="Y132" s="53"/>
      <c r="Z132" s="53"/>
    </row>
    <row r="133" spans="1:26" s="3" customFormat="1" ht="21" hidden="1" customHeight="1">
      <c r="A133" s="64"/>
      <c r="B133" s="63"/>
      <c r="C133" s="62"/>
      <c r="D133" s="62"/>
      <c r="E133" s="59"/>
      <c r="F133" s="58"/>
      <c r="G133" s="58"/>
      <c r="H133" s="59"/>
      <c r="I133" s="61"/>
      <c r="J133" s="60"/>
      <c r="K133" s="59"/>
      <c r="L133" s="58"/>
      <c r="M133" s="58"/>
      <c r="N133" s="58"/>
      <c r="O133" s="57"/>
      <c r="P133" s="56"/>
      <c r="Q133" s="56"/>
      <c r="R133" s="55"/>
      <c r="S133" s="9"/>
      <c r="T133" s="9"/>
      <c r="U133" s="9"/>
      <c r="V133" s="5"/>
      <c r="W133" s="53"/>
      <c r="X133" s="54"/>
      <c r="Y133" s="53"/>
      <c r="Z133" s="53"/>
    </row>
    <row r="134" spans="1:26" s="3" customFormat="1" ht="23.25" customHeight="1" thickBot="1">
      <c r="A134" s="5"/>
      <c r="B134" s="5"/>
      <c r="C134" s="5"/>
      <c r="D134" s="5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5"/>
      <c r="P134" s="7"/>
      <c r="Q134" s="7"/>
      <c r="R134" s="9"/>
      <c r="S134" s="9"/>
      <c r="T134" s="9"/>
      <c r="U134" s="9"/>
      <c r="V134" s="9"/>
      <c r="X134" s="4"/>
    </row>
    <row r="135" spans="1:26" s="3" customFormat="1" ht="15.75" customHeight="1">
      <c r="A135" s="5"/>
      <c r="B135" s="34" t="s">
        <v>3</v>
      </c>
      <c r="C135" s="33"/>
      <c r="D135" s="32"/>
      <c r="E135" s="8"/>
      <c r="F135" s="52" t="str">
        <f>+IF(+ROUND(F138,2)=0,"O K","НЕРАВНЕНИЕ!")</f>
        <v>O K</v>
      </c>
      <c r="G135" s="51" t="str">
        <f>+IF(+ROUND(G138,2)=0,"O K","НЕРАВНЕНИЕ!")</f>
        <v>O K</v>
      </c>
      <c r="H135" s="18"/>
      <c r="I135" s="50" t="str">
        <f>+IF(+ROUND(I138,2)=0,"O K","НЕРАВНЕНИЕ!")</f>
        <v>O K</v>
      </c>
      <c r="J135" s="49" t="str">
        <f>+IF(+ROUND(J138,2)=0,"O K","НЕРАВНЕНИЕ!")</f>
        <v>O K</v>
      </c>
      <c r="K135" s="15"/>
      <c r="L135" s="48" t="str">
        <f>+IF(+ROUND(L138,2)=0,"O K","НЕРАВНЕНИЕ!")</f>
        <v>O K</v>
      </c>
      <c r="M135" s="13"/>
      <c r="N135" s="47" t="str">
        <f>+IF(+ROUND(N138,2)=0,"O K","НЕРАВНЕНИЕ!")</f>
        <v>O K</v>
      </c>
      <c r="O135" s="5"/>
      <c r="P135" s="46" t="str">
        <f>+IF(+ROUND(P138,2)=0,"O K","НЕРАВНЕНИЕ!")</f>
        <v>O K</v>
      </c>
      <c r="Q135" s="45" t="str">
        <f>+IF(+ROUND(Q138,2)=0,"O K","НЕРАВНЕНИЕ!")</f>
        <v>O K</v>
      </c>
      <c r="R135" s="6"/>
      <c r="S135" s="36"/>
      <c r="T135" s="36"/>
      <c r="U135" s="36"/>
      <c r="V135" s="5"/>
      <c r="X135" s="4"/>
    </row>
    <row r="136" spans="1:26" s="3" customFormat="1" ht="15.75" customHeight="1" thickBot="1">
      <c r="A136" s="5"/>
      <c r="B136" s="23" t="s">
        <v>2</v>
      </c>
      <c r="C136" s="22"/>
      <c r="D136" s="21"/>
      <c r="E136" s="8"/>
      <c r="F136" s="44" t="str">
        <f>+IF(+ROUND(F139,0)=0,"O K","НЕРАВНЕНИЕ!")</f>
        <v>O K</v>
      </c>
      <c r="G136" s="43" t="str">
        <f>+IF(+ROUND(G139,0)=0,"O K","НЕРАВНЕНИЕ!")</f>
        <v>O K</v>
      </c>
      <c r="H136" s="18"/>
      <c r="I136" s="42" t="str">
        <f>+IF(+ROUND(I139,0)=0,"O K","НЕРАВНЕНИЕ!")</f>
        <v>O K</v>
      </c>
      <c r="J136" s="41" t="str">
        <f>+IF(+ROUND(J139,0)=0,"O K","НЕРАВНЕНИЕ!")</f>
        <v>O K</v>
      </c>
      <c r="K136" s="15"/>
      <c r="L136" s="40" t="str">
        <f>+IF(+ROUND(L139,0)=0,"O K","НЕРАВНЕНИЕ!")</f>
        <v>O K</v>
      </c>
      <c r="M136" s="13"/>
      <c r="N136" s="39" t="str">
        <f>+IF(+ROUND(N139,0)=0,"O K","НЕРАВНЕНИЕ!")</f>
        <v>O K</v>
      </c>
      <c r="O136" s="5"/>
      <c r="P136" s="38" t="str">
        <f>+IF(+ROUND(P139,0)=0,"O K","НЕРАВНЕНИЕ!")</f>
        <v>O K</v>
      </c>
      <c r="Q136" s="37" t="str">
        <f>+IF(+ROUND(Q139,0)=0,"O K","НЕРАВНЕНИЕ!")</f>
        <v>O K</v>
      </c>
      <c r="R136" s="6"/>
      <c r="S136" s="36"/>
      <c r="T136" s="36"/>
      <c r="U136" s="36"/>
      <c r="V136" s="5"/>
      <c r="X136" s="4"/>
    </row>
    <row r="137" spans="1:26" s="3" customFormat="1" ht="13.5" thickBot="1">
      <c r="A137" s="5"/>
      <c r="B137" s="5"/>
      <c r="C137" s="5"/>
      <c r="D137" s="5"/>
      <c r="E137" s="8"/>
      <c r="F137" s="13"/>
      <c r="G137" s="13"/>
      <c r="H137" s="13"/>
      <c r="I137" s="35"/>
      <c r="J137" s="13"/>
      <c r="K137" s="13"/>
      <c r="L137" s="35"/>
      <c r="M137" s="13"/>
      <c r="N137" s="13"/>
      <c r="O137" s="5"/>
      <c r="P137" s="7"/>
      <c r="Q137" s="7"/>
      <c r="R137" s="6"/>
      <c r="S137" s="9"/>
      <c r="T137" s="9"/>
      <c r="U137" s="9"/>
      <c r="V137" s="5"/>
      <c r="X137" s="4"/>
    </row>
    <row r="138" spans="1:26" s="3" customFormat="1" ht="15.75">
      <c r="A138" s="5"/>
      <c r="B138" s="34" t="s">
        <v>1</v>
      </c>
      <c r="C138" s="33"/>
      <c r="D138" s="32"/>
      <c r="E138" s="8"/>
      <c r="F138" s="31">
        <f>+ROUND(F82,0)+ROUND(F83,0)</f>
        <v>0</v>
      </c>
      <c r="G138" s="30">
        <f>+ROUND(G82,0)+ROUND(G83,0)</f>
        <v>0</v>
      </c>
      <c r="H138" s="18"/>
      <c r="I138" s="29">
        <f>+ROUND(I82,0)+ROUND(I83,0)</f>
        <v>0</v>
      </c>
      <c r="J138" s="28">
        <f>+ROUND(J82,0)+ROUND(J83,0)</f>
        <v>0</v>
      </c>
      <c r="K138" s="15"/>
      <c r="L138" s="27">
        <f>+ROUND(L82,0)+ROUND(L83,0)</f>
        <v>0</v>
      </c>
      <c r="M138" s="13"/>
      <c r="N138" s="26">
        <f>+ROUND(N82,0)+ROUND(N83,0)</f>
        <v>0</v>
      </c>
      <c r="O138" s="5"/>
      <c r="P138" s="25">
        <f>+ROUND(P82,0)+ROUND(P83,0)</f>
        <v>0</v>
      </c>
      <c r="Q138" s="24">
        <f>+ROUND(Q82,0)+ROUND(Q83,0)</f>
        <v>0</v>
      </c>
      <c r="R138" s="6"/>
      <c r="S138" s="9"/>
      <c r="T138" s="9"/>
      <c r="U138" s="9"/>
      <c r="V138" s="5"/>
      <c r="X138" s="4"/>
    </row>
    <row r="139" spans="1:26" s="3" customFormat="1" ht="16.5" thickBot="1">
      <c r="A139" s="5"/>
      <c r="B139" s="23" t="s">
        <v>0</v>
      </c>
      <c r="C139" s="22"/>
      <c r="D139" s="21"/>
      <c r="E139" s="8"/>
      <c r="F139" s="20">
        <f>SUM(+ROUND(F82,0)+ROUND(F100,0)+ROUND(F119,0)+ROUND(F125,0)+ROUND(F127,0)+ROUND(F128,0))-ROUND(F129,0)</f>
        <v>0</v>
      </c>
      <c r="G139" s="19">
        <f>SUM(+ROUND(G82,0)+ROUND(G100,0)+ROUND(G119,0)+ROUND(G125,0)+ROUND(G127,0)+ROUND(G128,0))-ROUND(G129,0)</f>
        <v>0</v>
      </c>
      <c r="H139" s="18"/>
      <c r="I139" s="17">
        <f>SUM(+ROUND(I82,0)+ROUND(I100,0)+ROUND(I119,0)+ROUND(I125,0)+ROUND(I127,0)+ROUND(I128,0))-ROUND(I129,0)</f>
        <v>0</v>
      </c>
      <c r="J139" s="16">
        <f>SUM(+ROUND(J82,0)+ROUND(J100,0)+ROUND(J119,0)+ROUND(J125,0)+ROUND(J127,0)+ROUND(J128,0))-ROUND(J129,0)</f>
        <v>0</v>
      </c>
      <c r="K139" s="15"/>
      <c r="L139" s="14">
        <f>SUM(+ROUND(L82,0)+ROUND(L100,0)+ROUND(L119,0)+ROUND(L125,0)+ROUND(L127,0)+ROUND(L128,0))-ROUND(L129,0)</f>
        <v>0</v>
      </c>
      <c r="M139" s="13"/>
      <c r="N139" s="12">
        <f>SUM(+ROUND(N82,0)+ROUND(N100,0)+ROUND(N119,0)+ROUND(N125,0)+ROUND(N127,0)+ROUND(N128,0))-ROUND(N129,0)</f>
        <v>0</v>
      </c>
      <c r="O139" s="5"/>
      <c r="P139" s="11">
        <f>SUM(+ROUND(P82,0)+ROUND(P100,0)+ROUND(P119,0)+ROUND(P125,0)+ROUND(P127,0)+ROUND(P128,0))-ROUND(P129,0)</f>
        <v>0</v>
      </c>
      <c r="Q139" s="10">
        <f>SUM(+ROUND(Q82,0)+ROUND(Q100,0)+ROUND(Q119,0)+ROUND(Q125,0)+ROUND(Q127,0)+ROUND(Q128,0))-ROUND(Q129,0)</f>
        <v>0</v>
      </c>
      <c r="R139" s="6"/>
      <c r="S139" s="9"/>
      <c r="T139" s="9"/>
      <c r="U139" s="9"/>
      <c r="V139" s="5"/>
      <c r="X139" s="4"/>
    </row>
    <row r="140" spans="1:26" s="3" customFormat="1" ht="12.75">
      <c r="A140" s="5"/>
      <c r="B140" s="5"/>
      <c r="C140" s="5"/>
      <c r="D140" s="5"/>
      <c r="E140" s="5"/>
      <c r="F140" s="8"/>
      <c r="G140" s="8"/>
      <c r="H140" s="8"/>
      <c r="I140" s="8"/>
      <c r="J140" s="8"/>
      <c r="K140" s="8"/>
      <c r="L140" s="8"/>
      <c r="M140" s="8"/>
      <c r="N140" s="8"/>
      <c r="O140" s="5"/>
      <c r="P140" s="7"/>
      <c r="Q140" s="7"/>
      <c r="R140" s="6"/>
      <c r="S140" s="9"/>
      <c r="T140" s="9"/>
      <c r="U140" s="9"/>
      <c r="V140" s="5"/>
      <c r="X140" s="4"/>
    </row>
    <row r="141" spans="1:26" s="3" customFormat="1" ht="12.75">
      <c r="A141" s="5"/>
      <c r="B141" s="5"/>
      <c r="C141" s="5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5"/>
      <c r="P141" s="7"/>
      <c r="Q141" s="7"/>
      <c r="R141" s="6"/>
      <c r="S141" s="9"/>
      <c r="T141" s="9"/>
      <c r="U141" s="9"/>
      <c r="V141" s="5"/>
      <c r="X141" s="4"/>
    </row>
    <row r="142" spans="1:26" s="3" customFormat="1" ht="12.75">
      <c r="A142" s="5"/>
      <c r="B142" s="5"/>
      <c r="C142" s="5"/>
      <c r="D142" s="5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5"/>
      <c r="P142" s="7"/>
      <c r="Q142" s="7"/>
      <c r="R142" s="6"/>
      <c r="S142" s="9"/>
      <c r="T142" s="9"/>
      <c r="U142" s="9"/>
      <c r="V142" s="5"/>
      <c r="X142" s="4"/>
    </row>
    <row r="143" spans="1:26" s="3" customFormat="1" ht="12.75">
      <c r="A143" s="5"/>
      <c r="B143" s="5"/>
      <c r="C143" s="5"/>
      <c r="D143" s="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5"/>
      <c r="P143" s="7"/>
      <c r="Q143" s="7"/>
      <c r="R143" s="6"/>
      <c r="S143" s="9"/>
      <c r="T143" s="9"/>
      <c r="U143" s="9"/>
      <c r="V143" s="5"/>
      <c r="X143" s="4"/>
    </row>
    <row r="144" spans="1:26" s="3" customFormat="1" ht="12.75">
      <c r="A144" s="5"/>
      <c r="B144" s="5"/>
      <c r="C144" s="5"/>
      <c r="D144" s="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5"/>
      <c r="P144" s="7"/>
      <c r="Q144" s="7"/>
      <c r="R144" s="6"/>
      <c r="S144" s="9"/>
      <c r="T144" s="9"/>
      <c r="U144" s="9"/>
      <c r="V144" s="5"/>
      <c r="X144" s="4"/>
    </row>
    <row r="145" spans="1:24" s="3" customFormat="1" ht="12.75">
      <c r="A145" s="5"/>
      <c r="B145" s="5"/>
      <c r="C145" s="5"/>
      <c r="D145" s="5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5"/>
      <c r="P145" s="7"/>
      <c r="Q145" s="7"/>
      <c r="R145" s="6"/>
      <c r="S145" s="9"/>
      <c r="T145" s="9"/>
      <c r="U145" s="9"/>
      <c r="V145" s="5"/>
      <c r="X145" s="4"/>
    </row>
    <row r="146" spans="1:24" s="3" customFormat="1" ht="12.75">
      <c r="A146" s="5"/>
      <c r="B146" s="5"/>
      <c r="C146" s="5"/>
      <c r="D146" s="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5"/>
      <c r="P146" s="7"/>
      <c r="Q146" s="7"/>
      <c r="R146" s="6"/>
      <c r="S146" s="9"/>
      <c r="T146" s="9"/>
      <c r="U146" s="9"/>
      <c r="V146" s="5"/>
      <c r="X146" s="4"/>
    </row>
    <row r="147" spans="1:24" s="3" customFormat="1" ht="12.75">
      <c r="A147" s="5"/>
      <c r="B147" s="5"/>
      <c r="C147" s="5"/>
      <c r="D147" s="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5"/>
      <c r="P147" s="7"/>
      <c r="Q147" s="7"/>
      <c r="R147" s="6"/>
      <c r="S147" s="9"/>
      <c r="T147" s="9"/>
      <c r="U147" s="9"/>
      <c r="V147" s="5"/>
      <c r="X147" s="4"/>
    </row>
    <row r="148" spans="1:24" s="3" customFormat="1" ht="12.75">
      <c r="A148" s="5"/>
      <c r="B148" s="5"/>
      <c r="C148" s="5"/>
      <c r="D148" s="5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5"/>
      <c r="P148" s="7"/>
      <c r="Q148" s="7"/>
      <c r="R148" s="6"/>
      <c r="S148" s="9"/>
      <c r="T148" s="9"/>
      <c r="U148" s="9"/>
      <c r="V148" s="5"/>
      <c r="X148" s="4"/>
    </row>
    <row r="149" spans="1:24" s="3" customFormat="1" ht="12.75">
      <c r="A149" s="5"/>
      <c r="B149" s="5"/>
      <c r="C149" s="5"/>
      <c r="D149" s="5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5"/>
      <c r="P149" s="7"/>
      <c r="Q149" s="7"/>
      <c r="R149" s="6"/>
      <c r="S149" s="9"/>
      <c r="T149" s="9"/>
      <c r="U149" s="9"/>
      <c r="V149" s="5"/>
      <c r="X149" s="4"/>
    </row>
    <row r="150" spans="1:24" s="3" customFormat="1" ht="12.75">
      <c r="A150" s="5"/>
      <c r="B150" s="5"/>
      <c r="C150" s="5"/>
      <c r="D150" s="5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5"/>
      <c r="P150" s="7"/>
      <c r="Q150" s="7"/>
      <c r="R150" s="6"/>
      <c r="S150" s="9"/>
      <c r="T150" s="9"/>
      <c r="U150" s="9"/>
      <c r="V150" s="5"/>
      <c r="X150" s="4"/>
    </row>
    <row r="151" spans="1:24" s="3" customFormat="1" ht="12.75">
      <c r="A151" s="5"/>
      <c r="B151" s="5"/>
      <c r="C151" s="5"/>
      <c r="D151" s="5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5"/>
      <c r="P151" s="7"/>
      <c r="Q151" s="7"/>
      <c r="R151" s="6"/>
      <c r="S151" s="9"/>
      <c r="T151" s="9"/>
      <c r="U151" s="9"/>
      <c r="V151" s="5"/>
      <c r="X151" s="4"/>
    </row>
    <row r="152" spans="1:24" s="3" customFormat="1" ht="12.75">
      <c r="A152" s="5"/>
      <c r="B152" s="5"/>
      <c r="C152" s="5"/>
      <c r="D152" s="5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5"/>
      <c r="P152" s="7"/>
      <c r="Q152" s="7"/>
      <c r="R152" s="6"/>
      <c r="S152" s="9"/>
      <c r="T152" s="9"/>
      <c r="U152" s="9"/>
      <c r="V152" s="5"/>
      <c r="X152" s="4"/>
    </row>
    <row r="153" spans="1:24" s="3" customFormat="1" ht="12.75">
      <c r="A153" s="5"/>
      <c r="B153" s="5"/>
      <c r="C153" s="5"/>
      <c r="D153" s="5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5"/>
      <c r="P153" s="7"/>
      <c r="Q153" s="7"/>
      <c r="R153" s="6"/>
      <c r="S153" s="9"/>
      <c r="T153" s="9"/>
      <c r="U153" s="9"/>
      <c r="V153" s="5"/>
      <c r="X153" s="4"/>
    </row>
    <row r="154" spans="1:24" s="3" customFormat="1" ht="12.75">
      <c r="A154" s="5"/>
      <c r="B154" s="5"/>
      <c r="C154" s="5"/>
      <c r="D154" s="5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5"/>
      <c r="P154" s="7"/>
      <c r="Q154" s="7"/>
      <c r="R154" s="6"/>
      <c r="S154" s="9"/>
      <c r="T154" s="9"/>
      <c r="U154" s="9"/>
      <c r="V154" s="5"/>
      <c r="X154" s="4"/>
    </row>
    <row r="155" spans="1:24" s="3" customFormat="1" ht="12.75">
      <c r="A155" s="5"/>
      <c r="B155" s="5"/>
      <c r="C155" s="5"/>
      <c r="D155" s="5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5"/>
      <c r="P155" s="7"/>
      <c r="Q155" s="7"/>
      <c r="R155" s="6"/>
      <c r="S155" s="9"/>
      <c r="T155" s="9"/>
      <c r="U155" s="9"/>
      <c r="V155" s="5"/>
      <c r="X155" s="4"/>
    </row>
    <row r="156" spans="1:24" s="3" customFormat="1" ht="12.75">
      <c r="A156" s="5"/>
      <c r="B156" s="5"/>
      <c r="C156" s="5"/>
      <c r="D156" s="5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5"/>
      <c r="P156" s="7"/>
      <c r="Q156" s="7"/>
      <c r="R156" s="6"/>
      <c r="S156" s="9"/>
      <c r="T156" s="9"/>
      <c r="U156" s="9"/>
      <c r="V156" s="5"/>
      <c r="X156" s="4"/>
    </row>
    <row r="157" spans="1:24" s="3" customFormat="1" ht="12.75">
      <c r="A157" s="5"/>
      <c r="B157" s="5"/>
      <c r="C157" s="5"/>
      <c r="D157" s="5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5"/>
      <c r="P157" s="7"/>
      <c r="Q157" s="7"/>
      <c r="R157" s="6"/>
      <c r="S157" s="9"/>
      <c r="T157" s="9"/>
      <c r="U157" s="9"/>
      <c r="V157" s="5"/>
      <c r="X157" s="4"/>
    </row>
    <row r="158" spans="1:24" s="3" customFormat="1" ht="12.75">
      <c r="A158" s="5"/>
      <c r="B158" s="5"/>
      <c r="C158" s="5"/>
      <c r="D158" s="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5"/>
      <c r="P158" s="7"/>
      <c r="Q158" s="7"/>
      <c r="R158" s="6"/>
      <c r="S158" s="9"/>
      <c r="T158" s="9"/>
      <c r="U158" s="9"/>
      <c r="V158" s="5"/>
      <c r="X158" s="4"/>
    </row>
    <row r="159" spans="1:24" s="3" customFormat="1" ht="12.75">
      <c r="A159" s="5"/>
      <c r="B159" s="5"/>
      <c r="C159" s="5"/>
      <c r="D159" s="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5"/>
      <c r="P159" s="7"/>
      <c r="Q159" s="7"/>
      <c r="R159" s="6"/>
      <c r="S159" s="9"/>
      <c r="T159" s="9"/>
      <c r="U159" s="9"/>
      <c r="V159" s="5"/>
      <c r="X159" s="4"/>
    </row>
    <row r="160" spans="1:24" s="3" customFormat="1" ht="12.75">
      <c r="A160" s="5"/>
      <c r="B160" s="5"/>
      <c r="C160" s="5"/>
      <c r="D160" s="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5"/>
      <c r="P160" s="7"/>
      <c r="Q160" s="7"/>
      <c r="R160" s="6"/>
      <c r="S160" s="9"/>
      <c r="T160" s="9"/>
      <c r="U160" s="9"/>
      <c r="V160" s="5"/>
      <c r="X160" s="4"/>
    </row>
    <row r="161" spans="1:24" s="3" customFormat="1" ht="12.75">
      <c r="A161" s="5"/>
      <c r="B161" s="5"/>
      <c r="C161" s="5"/>
      <c r="D161" s="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5"/>
      <c r="P161" s="7"/>
      <c r="Q161" s="7"/>
      <c r="R161" s="6"/>
      <c r="S161" s="9"/>
      <c r="T161" s="9"/>
      <c r="U161" s="9"/>
      <c r="V161" s="5"/>
      <c r="X161" s="4"/>
    </row>
    <row r="162" spans="1:24" s="3" customFormat="1" ht="12.75">
      <c r="A162" s="5"/>
      <c r="B162" s="5"/>
      <c r="C162" s="5"/>
      <c r="D162" s="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5"/>
      <c r="P162" s="7"/>
      <c r="Q162" s="7"/>
      <c r="R162" s="6"/>
      <c r="S162" s="9"/>
      <c r="T162" s="9"/>
      <c r="U162" s="9"/>
      <c r="V162" s="5"/>
      <c r="X162" s="4"/>
    </row>
    <row r="163" spans="1:24" s="3" customFormat="1" ht="12.75">
      <c r="A163" s="5"/>
      <c r="B163" s="5"/>
      <c r="C163" s="5"/>
      <c r="D163" s="5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5"/>
      <c r="P163" s="7"/>
      <c r="Q163" s="7"/>
      <c r="R163" s="6"/>
      <c r="S163" s="9"/>
      <c r="T163" s="9"/>
      <c r="U163" s="9"/>
      <c r="V163" s="5"/>
      <c r="X163" s="4"/>
    </row>
    <row r="164" spans="1:24" s="3" customFormat="1" ht="12.75">
      <c r="A164" s="5"/>
      <c r="B164" s="5"/>
      <c r="C164" s="5"/>
      <c r="D164" s="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5"/>
      <c r="P164" s="7"/>
      <c r="Q164" s="7"/>
      <c r="R164" s="6"/>
      <c r="S164" s="9"/>
      <c r="T164" s="9"/>
      <c r="U164" s="9"/>
      <c r="V164" s="5"/>
      <c r="X164" s="4"/>
    </row>
    <row r="165" spans="1:24" s="3" customFormat="1" ht="12.75">
      <c r="A165" s="5"/>
      <c r="B165" s="5"/>
      <c r="C165" s="5"/>
      <c r="D165" s="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5"/>
      <c r="P165" s="7"/>
      <c r="Q165" s="7"/>
      <c r="R165" s="6"/>
      <c r="S165" s="9"/>
      <c r="T165" s="9"/>
      <c r="U165" s="9"/>
      <c r="V165" s="5"/>
      <c r="X165" s="4"/>
    </row>
    <row r="166" spans="1:24" s="3" customFormat="1" ht="12.75">
      <c r="A166" s="5"/>
      <c r="B166" s="5"/>
      <c r="C166" s="5"/>
      <c r="D166" s="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5"/>
      <c r="P166" s="7"/>
      <c r="Q166" s="7"/>
      <c r="R166" s="6"/>
      <c r="S166" s="9"/>
      <c r="T166" s="9"/>
      <c r="U166" s="9"/>
      <c r="V166" s="5"/>
      <c r="X166" s="4"/>
    </row>
    <row r="167" spans="1:24" s="3" customFormat="1" ht="12.75">
      <c r="A167" s="5"/>
      <c r="B167" s="5"/>
      <c r="C167" s="5"/>
      <c r="D167" s="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5"/>
      <c r="P167" s="7"/>
      <c r="Q167" s="7"/>
      <c r="R167" s="6"/>
      <c r="S167" s="9"/>
      <c r="T167" s="9"/>
      <c r="U167" s="9"/>
      <c r="V167" s="5"/>
      <c r="X167" s="4"/>
    </row>
    <row r="168" spans="1:24" s="3" customFormat="1" ht="12.75">
      <c r="A168" s="5"/>
      <c r="B168" s="5"/>
      <c r="C168" s="5"/>
      <c r="D168" s="5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5"/>
      <c r="P168" s="7"/>
      <c r="Q168" s="7"/>
      <c r="R168" s="6"/>
      <c r="S168" s="9"/>
      <c r="T168" s="9"/>
      <c r="U168" s="9"/>
      <c r="V168" s="5"/>
      <c r="X168" s="4"/>
    </row>
    <row r="169" spans="1:24" s="3" customFormat="1" ht="12.75">
      <c r="A169" s="5"/>
      <c r="B169" s="5"/>
      <c r="C169" s="5"/>
      <c r="D169" s="5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5"/>
      <c r="P169" s="7"/>
      <c r="Q169" s="7"/>
      <c r="R169" s="6"/>
      <c r="S169" s="9"/>
      <c r="T169" s="9"/>
      <c r="U169" s="9"/>
      <c r="V169" s="5"/>
      <c r="X169" s="4"/>
    </row>
    <row r="170" spans="1:24" s="3" customFormat="1" ht="12.75">
      <c r="A170" s="5"/>
      <c r="B170" s="5"/>
      <c r="C170" s="5"/>
      <c r="D170" s="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5"/>
      <c r="P170" s="7"/>
      <c r="Q170" s="7"/>
      <c r="R170" s="6"/>
      <c r="S170" s="9"/>
      <c r="T170" s="9"/>
      <c r="U170" s="9"/>
      <c r="V170" s="5"/>
      <c r="X170" s="4"/>
    </row>
    <row r="171" spans="1:24" s="3" customFormat="1" ht="12.75">
      <c r="A171" s="5"/>
      <c r="B171" s="5"/>
      <c r="C171" s="5"/>
      <c r="D171" s="5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5"/>
      <c r="P171" s="7"/>
      <c r="Q171" s="7"/>
      <c r="R171" s="6"/>
      <c r="S171" s="9"/>
      <c r="T171" s="9"/>
      <c r="U171" s="9"/>
      <c r="V171" s="5"/>
      <c r="X171" s="4"/>
    </row>
    <row r="172" spans="1:24" s="3" customFormat="1" ht="12.75">
      <c r="A172" s="5"/>
      <c r="B172" s="5"/>
      <c r="C172" s="5"/>
      <c r="D172" s="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5"/>
      <c r="P172" s="7"/>
      <c r="Q172" s="7"/>
      <c r="R172" s="6"/>
      <c r="S172" s="9"/>
      <c r="T172" s="9"/>
      <c r="U172" s="9"/>
      <c r="V172" s="5"/>
      <c r="X172" s="4"/>
    </row>
    <row r="173" spans="1:24" s="3" customFormat="1" ht="12.75">
      <c r="A173" s="5"/>
      <c r="B173" s="5"/>
      <c r="C173" s="5"/>
      <c r="D173" s="5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5"/>
      <c r="P173" s="7"/>
      <c r="Q173" s="7"/>
      <c r="R173" s="6"/>
      <c r="S173" s="9"/>
      <c r="T173" s="9"/>
      <c r="U173" s="9"/>
      <c r="V173" s="5"/>
      <c r="X173" s="4"/>
    </row>
    <row r="174" spans="1:24" s="3" customFormat="1" ht="12.75">
      <c r="A174" s="5"/>
      <c r="B174" s="5"/>
      <c r="C174" s="5"/>
      <c r="D174" s="5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5"/>
      <c r="P174" s="7"/>
      <c r="Q174" s="7"/>
      <c r="R174" s="6"/>
      <c r="S174" s="9"/>
      <c r="T174" s="9"/>
      <c r="U174" s="9"/>
      <c r="V174" s="5"/>
      <c r="X174" s="4"/>
    </row>
    <row r="175" spans="1:24" s="3" customFormat="1" ht="12.75">
      <c r="A175" s="5"/>
      <c r="B175" s="5"/>
      <c r="C175" s="5"/>
      <c r="D175" s="5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5"/>
      <c r="P175" s="7"/>
      <c r="Q175" s="7"/>
      <c r="R175" s="6"/>
      <c r="S175" s="9"/>
      <c r="T175" s="9"/>
      <c r="U175" s="9"/>
      <c r="V175" s="5"/>
      <c r="X175" s="4"/>
    </row>
    <row r="176" spans="1:24" s="3" customFormat="1" ht="12.75">
      <c r="A176" s="5"/>
      <c r="B176" s="5"/>
      <c r="C176" s="5"/>
      <c r="D176" s="5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5"/>
      <c r="P176" s="7"/>
      <c r="Q176" s="7"/>
      <c r="R176" s="6"/>
      <c r="S176" s="9"/>
      <c r="T176" s="9"/>
      <c r="U176" s="9"/>
      <c r="V176" s="5"/>
      <c r="X176" s="4"/>
    </row>
    <row r="177" spans="1:24" s="3" customFormat="1" ht="12.75">
      <c r="A177" s="5"/>
      <c r="B177" s="5"/>
      <c r="C177" s="5"/>
      <c r="D177" s="5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5"/>
      <c r="P177" s="7"/>
      <c r="Q177" s="7"/>
      <c r="R177" s="6"/>
      <c r="S177" s="9"/>
      <c r="T177" s="9"/>
      <c r="U177" s="9"/>
      <c r="V177" s="5"/>
      <c r="X177" s="4"/>
    </row>
    <row r="178" spans="1:24" s="3" customFormat="1" ht="12.75">
      <c r="A178" s="5"/>
      <c r="B178" s="5"/>
      <c r="C178" s="5"/>
      <c r="D178" s="5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5"/>
      <c r="P178" s="7"/>
      <c r="Q178" s="7"/>
      <c r="R178" s="6"/>
      <c r="S178" s="9"/>
      <c r="T178" s="9"/>
      <c r="U178" s="9"/>
      <c r="V178" s="5"/>
      <c r="X178" s="4"/>
    </row>
    <row r="179" spans="1:24" s="3" customFormat="1" ht="12.75">
      <c r="A179" s="5"/>
      <c r="B179" s="5"/>
      <c r="C179" s="5"/>
      <c r="D179" s="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5"/>
      <c r="P179" s="7"/>
      <c r="Q179" s="7"/>
      <c r="R179" s="6"/>
      <c r="S179" s="9"/>
      <c r="T179" s="9"/>
      <c r="U179" s="9"/>
      <c r="V179" s="5"/>
      <c r="X179" s="4"/>
    </row>
    <row r="180" spans="1:24" s="3" customFormat="1" ht="12.75">
      <c r="A180" s="5"/>
      <c r="B180" s="5"/>
      <c r="C180" s="5"/>
      <c r="D180" s="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5"/>
      <c r="P180" s="7"/>
      <c r="Q180" s="7"/>
      <c r="R180" s="6"/>
      <c r="S180" s="9"/>
      <c r="T180" s="9"/>
      <c r="U180" s="9"/>
      <c r="V180" s="5"/>
      <c r="X180" s="4"/>
    </row>
    <row r="181" spans="1:24" s="3" customFormat="1" ht="12.75">
      <c r="A181" s="5"/>
      <c r="B181" s="5"/>
      <c r="C181" s="5"/>
      <c r="D181" s="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5"/>
      <c r="P181" s="7"/>
      <c r="Q181" s="7"/>
      <c r="R181" s="6"/>
      <c r="S181" s="9"/>
      <c r="T181" s="9"/>
      <c r="U181" s="9"/>
      <c r="V181" s="5"/>
      <c r="X181" s="4"/>
    </row>
    <row r="182" spans="1:24" s="3" customFormat="1" ht="12.75">
      <c r="A182" s="5"/>
      <c r="B182" s="5"/>
      <c r="C182" s="5"/>
      <c r="D182" s="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5"/>
      <c r="P182" s="7"/>
      <c r="Q182" s="7"/>
      <c r="R182" s="6"/>
      <c r="S182" s="9"/>
      <c r="T182" s="9"/>
      <c r="U182" s="9"/>
      <c r="V182" s="5"/>
      <c r="X182" s="4"/>
    </row>
    <row r="183" spans="1:24" s="3" customFormat="1" ht="12.75">
      <c r="A183" s="5"/>
      <c r="B183" s="5"/>
      <c r="C183" s="5"/>
      <c r="D183" s="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5"/>
      <c r="P183" s="7"/>
      <c r="Q183" s="7"/>
      <c r="R183" s="6"/>
      <c r="S183" s="9"/>
      <c r="T183" s="9"/>
      <c r="U183" s="9"/>
      <c r="V183" s="5"/>
      <c r="X183" s="4"/>
    </row>
    <row r="184" spans="1:24" s="3" customFormat="1" ht="12.75">
      <c r="A184" s="5"/>
      <c r="B184" s="5"/>
      <c r="C184" s="5"/>
      <c r="D184" s="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5"/>
      <c r="P184" s="7"/>
      <c r="Q184" s="7"/>
      <c r="R184" s="6"/>
      <c r="S184" s="5"/>
      <c r="T184" s="5"/>
      <c r="U184" s="5"/>
      <c r="V184" s="5"/>
      <c r="X184" s="4"/>
    </row>
    <row r="185" spans="1:24" s="3" customFormat="1" ht="12.75">
      <c r="A185" s="5"/>
      <c r="B185" s="5"/>
      <c r="C185" s="5"/>
      <c r="D185" s="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5"/>
      <c r="P185" s="7"/>
      <c r="Q185" s="7"/>
      <c r="R185" s="6"/>
      <c r="S185" s="5"/>
      <c r="T185" s="5"/>
      <c r="U185" s="5"/>
      <c r="V185" s="5"/>
      <c r="X185" s="4"/>
    </row>
    <row r="186" spans="1:24" s="3" customFormat="1" ht="12.75">
      <c r="A186" s="5"/>
      <c r="B186" s="5"/>
      <c r="C186" s="5"/>
      <c r="D186" s="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5"/>
      <c r="P186" s="7"/>
      <c r="Q186" s="7"/>
      <c r="R186" s="6"/>
      <c r="S186" s="5"/>
      <c r="T186" s="5"/>
      <c r="U186" s="5"/>
      <c r="V186" s="5"/>
      <c r="X186" s="4"/>
    </row>
    <row r="187" spans="1:24" s="3" customFormat="1" ht="12.75">
      <c r="A187" s="5"/>
      <c r="B187" s="5"/>
      <c r="C187" s="5"/>
      <c r="D187" s="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5"/>
      <c r="P187" s="7"/>
      <c r="Q187" s="7"/>
      <c r="R187" s="6"/>
      <c r="S187" s="5"/>
      <c r="T187" s="5"/>
      <c r="U187" s="5"/>
      <c r="V187" s="5"/>
      <c r="X187" s="4"/>
    </row>
    <row r="188" spans="1:24" s="3" customFormat="1" ht="12.75">
      <c r="A188" s="5"/>
      <c r="B188" s="5"/>
      <c r="C188" s="5"/>
      <c r="D188" s="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5"/>
      <c r="P188" s="7"/>
      <c r="Q188" s="7"/>
      <c r="R188" s="6"/>
      <c r="S188" s="5"/>
      <c r="T188" s="5"/>
      <c r="U188" s="5"/>
      <c r="V188" s="5"/>
      <c r="X188" s="4"/>
    </row>
    <row r="189" spans="1:24" s="3" customFormat="1" ht="12.75">
      <c r="A189" s="5"/>
      <c r="B189" s="5"/>
      <c r="C189" s="5"/>
      <c r="D189" s="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5"/>
      <c r="P189" s="7"/>
      <c r="Q189" s="7"/>
      <c r="R189" s="6"/>
      <c r="S189" s="5"/>
      <c r="T189" s="5"/>
      <c r="U189" s="5"/>
      <c r="V189" s="5"/>
      <c r="X189" s="4"/>
    </row>
    <row r="190" spans="1:24" s="3" customFormat="1" ht="12.75">
      <c r="A190" s="5"/>
      <c r="B190" s="5"/>
      <c r="C190" s="5"/>
      <c r="D190" s="5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5"/>
      <c r="P190" s="7"/>
      <c r="Q190" s="7"/>
      <c r="R190" s="6"/>
      <c r="S190" s="5"/>
      <c r="T190" s="5"/>
      <c r="U190" s="5"/>
      <c r="V190" s="5"/>
      <c r="X190" s="4"/>
    </row>
    <row r="191" spans="1:24" s="3" customFormat="1" ht="12.75">
      <c r="A191" s="5"/>
      <c r="B191" s="5"/>
      <c r="C191" s="5"/>
      <c r="D191" s="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5"/>
      <c r="P191" s="7"/>
      <c r="Q191" s="7"/>
      <c r="R191" s="6"/>
      <c r="S191" s="5"/>
      <c r="T191" s="5"/>
      <c r="U191" s="5"/>
      <c r="V191" s="5"/>
      <c r="X191" s="4"/>
    </row>
    <row r="192" spans="1:24" s="3" customFormat="1" ht="12.75">
      <c r="A192" s="5"/>
      <c r="B192" s="5"/>
      <c r="C192" s="5"/>
      <c r="D192" s="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5"/>
      <c r="P192" s="7"/>
      <c r="Q192" s="7"/>
      <c r="R192" s="6"/>
      <c r="S192" s="5"/>
      <c r="T192" s="5"/>
      <c r="U192" s="5"/>
      <c r="V192" s="5"/>
      <c r="X192" s="4"/>
    </row>
    <row r="193" spans="1:24" s="3" customFormat="1" ht="12.75">
      <c r="A193" s="5"/>
      <c r="B193" s="5"/>
      <c r="C193" s="5"/>
      <c r="D193" s="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5"/>
      <c r="P193" s="7"/>
      <c r="Q193" s="7"/>
      <c r="R193" s="6"/>
      <c r="S193" s="5"/>
      <c r="T193" s="5"/>
      <c r="U193" s="5"/>
      <c r="V193" s="5"/>
      <c r="X193" s="4"/>
    </row>
    <row r="194" spans="1:24" s="3" customFormat="1" ht="12.75">
      <c r="A194" s="5"/>
      <c r="B194" s="5"/>
      <c r="C194" s="5"/>
      <c r="D194" s="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5"/>
      <c r="P194" s="7"/>
      <c r="Q194" s="7"/>
      <c r="R194" s="6"/>
      <c r="S194" s="5"/>
      <c r="T194" s="5"/>
      <c r="U194" s="5"/>
      <c r="V194" s="5"/>
      <c r="X194" s="4"/>
    </row>
    <row r="195" spans="1:24" s="3" customFormat="1" ht="12.75">
      <c r="A195" s="5"/>
      <c r="B195" s="5"/>
      <c r="C195" s="5"/>
      <c r="D195" s="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5"/>
      <c r="P195" s="7"/>
      <c r="Q195" s="7"/>
      <c r="R195" s="6"/>
      <c r="S195" s="5"/>
      <c r="T195" s="5"/>
      <c r="U195" s="5"/>
      <c r="V195" s="5"/>
      <c r="X195" s="4"/>
    </row>
    <row r="196" spans="1:24" s="3" customFormat="1" ht="12.75">
      <c r="A196" s="5"/>
      <c r="B196" s="5"/>
      <c r="C196" s="5"/>
      <c r="D196" s="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5"/>
      <c r="P196" s="7"/>
      <c r="Q196" s="7"/>
      <c r="R196" s="6"/>
      <c r="S196" s="5"/>
      <c r="T196" s="5"/>
      <c r="U196" s="5"/>
      <c r="V196" s="5"/>
      <c r="X196" s="4"/>
    </row>
    <row r="197" spans="1:24" s="3" customFormat="1" ht="12.75">
      <c r="A197" s="5"/>
      <c r="B197" s="5"/>
      <c r="C197" s="5"/>
      <c r="D197" s="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5"/>
      <c r="P197" s="7"/>
      <c r="Q197" s="7"/>
      <c r="R197" s="6"/>
      <c r="S197" s="5"/>
      <c r="T197" s="5"/>
      <c r="U197" s="5"/>
      <c r="V197" s="5"/>
      <c r="X197" s="4"/>
    </row>
    <row r="198" spans="1:24" s="3" customFormat="1" ht="12.75">
      <c r="A198" s="5"/>
      <c r="B198" s="5"/>
      <c r="C198" s="5"/>
      <c r="D198" s="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5"/>
      <c r="P198" s="7"/>
      <c r="Q198" s="7"/>
      <c r="R198" s="6"/>
      <c r="S198" s="5"/>
      <c r="T198" s="5"/>
      <c r="U198" s="5"/>
      <c r="V198" s="5"/>
      <c r="X198" s="4"/>
    </row>
    <row r="199" spans="1:24" s="3" customFormat="1" ht="12.75">
      <c r="A199" s="5"/>
      <c r="B199" s="5"/>
      <c r="C199" s="5"/>
      <c r="D199" s="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5"/>
      <c r="P199" s="7"/>
      <c r="Q199" s="7"/>
      <c r="R199" s="6"/>
      <c r="S199" s="5"/>
      <c r="T199" s="5"/>
      <c r="U199" s="5"/>
      <c r="V199" s="5"/>
      <c r="X199" s="4"/>
    </row>
    <row r="200" spans="1:24" s="3" customFormat="1" ht="12.75">
      <c r="A200" s="5"/>
      <c r="B200" s="5"/>
      <c r="C200" s="5"/>
      <c r="D200" s="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5"/>
      <c r="P200" s="7"/>
      <c r="Q200" s="7"/>
      <c r="R200" s="6"/>
      <c r="S200" s="5"/>
      <c r="T200" s="5"/>
      <c r="U200" s="5"/>
      <c r="V200" s="5"/>
      <c r="X200" s="4"/>
    </row>
    <row r="201" spans="1:24" s="3" customFormat="1" ht="12.75">
      <c r="A201" s="5"/>
      <c r="B201" s="5"/>
      <c r="C201" s="5"/>
      <c r="D201" s="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5"/>
      <c r="P201" s="7"/>
      <c r="Q201" s="7"/>
      <c r="R201" s="6"/>
      <c r="S201" s="5"/>
      <c r="T201" s="5"/>
      <c r="U201" s="5"/>
      <c r="V201" s="5"/>
      <c r="X201" s="4"/>
    </row>
    <row r="202" spans="1:24" s="3" customFormat="1" ht="12.75">
      <c r="A202" s="5"/>
      <c r="B202" s="5"/>
      <c r="C202" s="5"/>
      <c r="D202" s="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5"/>
      <c r="P202" s="7"/>
      <c r="Q202" s="7"/>
      <c r="R202" s="6"/>
      <c r="S202" s="5"/>
      <c r="T202" s="5"/>
      <c r="U202" s="5"/>
      <c r="V202" s="5"/>
      <c r="X202" s="4"/>
    </row>
    <row r="203" spans="1:24" s="3" customFormat="1" ht="12.75">
      <c r="A203" s="5"/>
      <c r="B203" s="5"/>
      <c r="C203" s="5"/>
      <c r="D203" s="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5"/>
      <c r="P203" s="7"/>
      <c r="Q203" s="7"/>
      <c r="R203" s="6"/>
      <c r="S203" s="5"/>
      <c r="T203" s="5"/>
      <c r="U203" s="5"/>
      <c r="V203" s="5"/>
      <c r="X203" s="4"/>
    </row>
    <row r="204" spans="1:24" s="3" customFormat="1" ht="12.75">
      <c r="A204" s="5"/>
      <c r="B204" s="5"/>
      <c r="C204" s="5"/>
      <c r="D204" s="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5"/>
      <c r="P204" s="7"/>
      <c r="Q204" s="7"/>
      <c r="R204" s="6"/>
      <c r="S204" s="5"/>
      <c r="T204" s="5"/>
      <c r="U204" s="5"/>
      <c r="V204" s="5"/>
      <c r="X204" s="4"/>
    </row>
    <row r="205" spans="1:24" s="3" customFormat="1" ht="12.75">
      <c r="A205" s="5"/>
      <c r="B205" s="5"/>
      <c r="C205" s="5"/>
      <c r="D205" s="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5"/>
      <c r="P205" s="7"/>
      <c r="Q205" s="7"/>
      <c r="R205" s="6"/>
      <c r="S205" s="5"/>
      <c r="T205" s="5"/>
      <c r="U205" s="5"/>
      <c r="V205" s="5"/>
      <c r="X205" s="4"/>
    </row>
    <row r="206" spans="1:24" s="3" customFormat="1" ht="12.75">
      <c r="A206" s="5"/>
      <c r="B206" s="5"/>
      <c r="C206" s="5"/>
      <c r="D206" s="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5"/>
      <c r="P206" s="7"/>
      <c r="Q206" s="7"/>
      <c r="R206" s="6"/>
      <c r="S206" s="5"/>
      <c r="T206" s="5"/>
      <c r="U206" s="5"/>
      <c r="V206" s="5"/>
      <c r="X206" s="4"/>
    </row>
    <row r="207" spans="1:24" s="3" customFormat="1" ht="12.75">
      <c r="A207" s="5"/>
      <c r="B207" s="5"/>
      <c r="C207" s="5"/>
      <c r="D207" s="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5"/>
      <c r="P207" s="7"/>
      <c r="Q207" s="7"/>
      <c r="R207" s="6"/>
      <c r="S207" s="5"/>
      <c r="T207" s="5"/>
      <c r="U207" s="5"/>
      <c r="V207" s="5"/>
      <c r="X207" s="4"/>
    </row>
  </sheetData>
  <sheetProtection password="81B0" sheet="1" objects="1" scenarios="1"/>
  <mergeCells count="95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S25:U25"/>
    <mergeCell ref="S26:U26"/>
    <mergeCell ref="S27:U27"/>
    <mergeCell ref="S34:U34"/>
    <mergeCell ref="S35:U35"/>
    <mergeCell ref="S36:U36"/>
    <mergeCell ref="S37:U37"/>
    <mergeCell ref="S39:U39"/>
    <mergeCell ref="S41:U41"/>
    <mergeCell ref="S42:U42"/>
    <mergeCell ref="S43:U43"/>
    <mergeCell ref="S44:U44"/>
    <mergeCell ref="S45:U45"/>
    <mergeCell ref="S47:U47"/>
    <mergeCell ref="S50:U50"/>
    <mergeCell ref="S51:U51"/>
    <mergeCell ref="S52:U52"/>
    <mergeCell ref="S53:U53"/>
    <mergeCell ref="S54:U54"/>
    <mergeCell ref="S55:U55"/>
    <mergeCell ref="S57:U57"/>
    <mergeCell ref="S58:U58"/>
    <mergeCell ref="S59:U59"/>
    <mergeCell ref="S60:U60"/>
    <mergeCell ref="S62:U62"/>
    <mergeCell ref="S64:U64"/>
    <mergeCell ref="S65:U65"/>
    <mergeCell ref="S66:U66"/>
    <mergeCell ref="S68:U68"/>
    <mergeCell ref="S69:U69"/>
    <mergeCell ref="S70:U70"/>
    <mergeCell ref="S72:U72"/>
    <mergeCell ref="S73:U73"/>
    <mergeCell ref="S74:U74"/>
    <mergeCell ref="S76:U76"/>
    <mergeCell ref="S78:U78"/>
    <mergeCell ref="S79:U79"/>
    <mergeCell ref="S80:U80"/>
    <mergeCell ref="B81:D81"/>
    <mergeCell ref="S86:U86"/>
    <mergeCell ref="S87:U87"/>
    <mergeCell ref="S88:U88"/>
    <mergeCell ref="S90:U90"/>
    <mergeCell ref="S91:U91"/>
    <mergeCell ref="S92:U92"/>
    <mergeCell ref="S93:U93"/>
    <mergeCell ref="S94:U94"/>
    <mergeCell ref="S96:U96"/>
    <mergeCell ref="S97:U97"/>
    <mergeCell ref="S98:U98"/>
    <mergeCell ref="S100:U100"/>
    <mergeCell ref="S103:U103"/>
    <mergeCell ref="S104:U104"/>
    <mergeCell ref="S105:U105"/>
    <mergeCell ref="S107:U107"/>
    <mergeCell ref="S108:U108"/>
    <mergeCell ref="S109:U109"/>
    <mergeCell ref="S111:U111"/>
    <mergeCell ref="S112:U112"/>
    <mergeCell ref="S129:U129"/>
    <mergeCell ref="S113:U113"/>
    <mergeCell ref="S115:U115"/>
    <mergeCell ref="S116:U116"/>
    <mergeCell ref="S117:U117"/>
    <mergeCell ref="S119:U119"/>
    <mergeCell ref="S121:U121"/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</mergeCells>
  <conditionalFormatting sqref="F131:G131">
    <cfRule type="cellIs" dxfId="42" priority="47" stopIfTrue="1" operator="notEqual">
      <formula>0</formula>
    </cfRule>
  </conditionalFormatting>
  <conditionalFormatting sqref="B131">
    <cfRule type="cellIs" dxfId="41" priority="45" operator="equal">
      <formula>0</formula>
    </cfRule>
    <cfRule type="cellIs" dxfId="40" priority="46" stopIfTrue="1" operator="notEqual">
      <formula>0</formula>
    </cfRule>
  </conditionalFormatting>
  <conditionalFormatting sqref="G2">
    <cfRule type="cellIs" dxfId="39" priority="41" stopIfTrue="1" operator="notEqual">
      <formula>0</formula>
    </cfRule>
    <cfRule type="cellIs" dxfId="38" priority="42" stopIfTrue="1" operator="equal">
      <formula>0</formula>
    </cfRule>
    <cfRule type="cellIs" dxfId="37" priority="43" stopIfTrue="1" operator="equal">
      <formula>0</formula>
    </cfRule>
    <cfRule type="cellIs" dxfId="36" priority="44" operator="equal">
      <formula>0</formula>
    </cfRule>
  </conditionalFormatting>
  <conditionalFormatting sqref="I2">
    <cfRule type="cellIs" dxfId="35" priority="40" operator="equal">
      <formula>0</formula>
    </cfRule>
  </conditionalFormatting>
  <conditionalFormatting sqref="F135:G136">
    <cfRule type="cellIs" dxfId="34" priority="38" stopIfTrue="1" operator="equal">
      <formula>"НЕРАВНЕНИЕ!"</formula>
    </cfRule>
    <cfRule type="cellIs" priority="39" stopIfTrue="1" operator="equal">
      <formula>"НЕРАВНЕНИЕ!"</formula>
    </cfRule>
  </conditionalFormatting>
  <conditionalFormatting sqref="I135:J136 N135:N136">
    <cfRule type="cellIs" dxfId="33" priority="37" stopIfTrue="1" operator="equal">
      <formula>"НЕРАВНЕНИЕ!"</formula>
    </cfRule>
  </conditionalFormatting>
  <conditionalFormatting sqref="L135:M136">
    <cfRule type="cellIs" dxfId="32" priority="36" stopIfTrue="1" operator="equal">
      <formula>"НЕРАВНЕНИЕ!"</formula>
    </cfRule>
  </conditionalFormatting>
  <conditionalFormatting sqref="F138:G139">
    <cfRule type="cellIs" dxfId="31" priority="34" stopIfTrue="1" operator="equal">
      <formula>"НЕРАВНЕНИЕ !"</formula>
    </cfRule>
    <cfRule type="cellIs" priority="35" stopIfTrue="1" operator="equal">
      <formula>"НЕРАВНЕНИЕ !"</formula>
    </cfRule>
  </conditionalFormatting>
  <conditionalFormatting sqref="I138:J139 N138:N139">
    <cfRule type="cellIs" dxfId="30" priority="33" stopIfTrue="1" operator="equal">
      <formula>"НЕРАВНЕНИЕ !"</formula>
    </cfRule>
  </conditionalFormatting>
  <conditionalFormatting sqref="L138:M139">
    <cfRule type="cellIs" dxfId="29" priority="32" stopIfTrue="1" operator="equal">
      <formula>"НЕРАВНЕНИЕ !"</formula>
    </cfRule>
  </conditionalFormatting>
  <conditionalFormatting sqref="I138:J139 L138:L139 N138:N139 F138:G139">
    <cfRule type="cellIs" dxfId="28" priority="31" operator="notEqual">
      <formula>0</formula>
    </cfRule>
  </conditionalFormatting>
  <conditionalFormatting sqref="I131:J131">
    <cfRule type="cellIs" dxfId="27" priority="30" stopIfTrue="1" operator="notEqual">
      <formula>0</formula>
    </cfRule>
  </conditionalFormatting>
  <conditionalFormatting sqref="L81">
    <cfRule type="cellIs" dxfId="26" priority="29" stopIfTrue="1" operator="notEqual">
      <formula>0</formula>
    </cfRule>
  </conditionalFormatting>
  <conditionalFormatting sqref="N81">
    <cfRule type="cellIs" dxfId="25" priority="28" stopIfTrue="1" operator="notEqual">
      <formula>0</formula>
    </cfRule>
  </conditionalFormatting>
  <conditionalFormatting sqref="L131">
    <cfRule type="cellIs" dxfId="24" priority="27" stopIfTrue="1" operator="notEqual">
      <formula>0</formula>
    </cfRule>
  </conditionalFormatting>
  <conditionalFormatting sqref="N131">
    <cfRule type="cellIs" dxfId="23" priority="26" stopIfTrue="1" operator="notEqual">
      <formula>0</formula>
    </cfRule>
  </conditionalFormatting>
  <conditionalFormatting sqref="F81:H81">
    <cfRule type="cellIs" dxfId="22" priority="25" stopIfTrue="1" operator="notEqual">
      <formula>0</formula>
    </cfRule>
  </conditionalFormatting>
  <conditionalFormatting sqref="I81:J81">
    <cfRule type="cellIs" dxfId="21" priority="24" stopIfTrue="1" operator="notEqual">
      <formula>0</formula>
    </cfRule>
  </conditionalFormatting>
  <conditionalFormatting sqref="B81">
    <cfRule type="cellIs" dxfId="20" priority="22" operator="equal">
      <formula>0</formula>
    </cfRule>
    <cfRule type="cellIs" dxfId="19" priority="23" stopIfTrue="1" operator="notEqual">
      <formula>0</formula>
    </cfRule>
  </conditionalFormatting>
  <conditionalFormatting sqref="P131:Q131">
    <cfRule type="cellIs" dxfId="18" priority="21" stopIfTrue="1" operator="notEqual">
      <formula>0</formula>
    </cfRule>
  </conditionalFormatting>
  <conditionalFormatting sqref="P135:Q136">
    <cfRule type="cellIs" dxfId="17" priority="19" stopIfTrue="1" operator="equal">
      <formula>"НЕРАВНЕНИЕ!"</formula>
    </cfRule>
    <cfRule type="cellIs" priority="20" stopIfTrue="1" operator="equal">
      <formula>"НЕРАВНЕНИЕ!"</formula>
    </cfRule>
  </conditionalFormatting>
  <conditionalFormatting sqref="P138:Q139">
    <cfRule type="cellIs" dxfId="16" priority="17" stopIfTrue="1" operator="equal">
      <formula>"НЕРАВНЕНИЕ !"</formula>
    </cfRule>
    <cfRule type="cellIs" priority="18" stopIfTrue="1" operator="equal">
      <formula>"НЕРАВНЕНИЕ !"</formula>
    </cfRule>
  </conditionalFormatting>
  <conditionalFormatting sqref="P138:Q139">
    <cfRule type="cellIs" dxfId="15" priority="16" operator="notEqual">
      <formula>0</formula>
    </cfRule>
  </conditionalFormatting>
  <conditionalFormatting sqref="P2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Q2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P81:Q81">
    <cfRule type="cellIs" dxfId="4" priority="5" stopIfTrue="1" operator="notEqual">
      <formula>0</formula>
    </cfRule>
  </conditionalFormatting>
  <conditionalFormatting sqref="T2:U2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2">
    <dataValidation operator="greaterThan" allowBlank="1" showInputMessage="1" showErrorMessage="1" sqref="C132"/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Cash-Flow-DATA</vt:lpstr>
      <vt:lpstr>'Cash-Flow-DATA'!Print_Area</vt:lpstr>
      <vt:lpstr>'Cash-Flow-DATA'!Print_Titles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2016-02-15T06:58:48Z</dcterms:created>
  <dcterms:modified xsi:type="dcterms:W3CDTF">2016-02-15T06:59:49Z</dcterms:modified>
</cp:coreProperties>
</file>