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95" windowHeight="1201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G23"/>
  <c r="H23"/>
  <c r="I23"/>
  <c r="J23"/>
  <c r="F24"/>
  <c r="E25"/>
  <c r="E22" s="1"/>
  <c r="G25"/>
  <c r="G22" s="1"/>
  <c r="I25"/>
  <c r="I22" s="1"/>
  <c r="K25"/>
  <c r="K22" s="1"/>
  <c r="K62" s="1"/>
  <c r="L25"/>
  <c r="L22" s="1"/>
  <c r="L62" s="1"/>
  <c r="M25"/>
  <c r="M22" s="1"/>
  <c r="M62" s="1"/>
  <c r="E26"/>
  <c r="G26"/>
  <c r="H26"/>
  <c r="H25" s="1"/>
  <c r="I26"/>
  <c r="J26"/>
  <c r="J25" s="1"/>
  <c r="E27"/>
  <c r="G27"/>
  <c r="H27"/>
  <c r="F27" s="1"/>
  <c r="I27"/>
  <c r="J27"/>
  <c r="E28"/>
  <c r="G28"/>
  <c r="H28"/>
  <c r="F28" s="1"/>
  <c r="I28"/>
  <c r="J28"/>
  <c r="E29"/>
  <c r="G29"/>
  <c r="H29"/>
  <c r="F29" s="1"/>
  <c r="I29"/>
  <c r="J29"/>
  <c r="E30"/>
  <c r="G30"/>
  <c r="H30"/>
  <c r="F30" s="1"/>
  <c r="I30"/>
  <c r="J30"/>
  <c r="E31"/>
  <c r="G31"/>
  <c r="H31"/>
  <c r="F31" s="1"/>
  <c r="I31"/>
  <c r="J31"/>
  <c r="E32"/>
  <c r="G32"/>
  <c r="H32"/>
  <c r="F32" s="1"/>
  <c r="I32"/>
  <c r="J32"/>
  <c r="E33"/>
  <c r="G33"/>
  <c r="H33"/>
  <c r="F33" s="1"/>
  <c r="I33"/>
  <c r="J33"/>
  <c r="F34"/>
  <c r="F35"/>
  <c r="E36"/>
  <c r="G36"/>
  <c r="H36"/>
  <c r="F36" s="1"/>
  <c r="I36"/>
  <c r="J36"/>
  <c r="E37"/>
  <c r="G37"/>
  <c r="H37"/>
  <c r="F37" s="1"/>
  <c r="I37"/>
  <c r="J37"/>
  <c r="K38"/>
  <c r="L38"/>
  <c r="M38"/>
  <c r="E39"/>
  <c r="G39"/>
  <c r="F39" s="1"/>
  <c r="H39"/>
  <c r="I39"/>
  <c r="J39"/>
  <c r="E40"/>
  <c r="G40"/>
  <c r="F40" s="1"/>
  <c r="H40"/>
  <c r="I40"/>
  <c r="J40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E38" s="1"/>
  <c r="G44"/>
  <c r="G38" s="1"/>
  <c r="H44"/>
  <c r="H38" s="1"/>
  <c r="I44"/>
  <c r="I38" s="1"/>
  <c r="J44"/>
  <c r="J38" s="1"/>
  <c r="E45"/>
  <c r="G45"/>
  <c r="F45" s="1"/>
  <c r="H45"/>
  <c r="I45"/>
  <c r="J45"/>
  <c r="E46"/>
  <c r="G46"/>
  <c r="F46" s="1"/>
  <c r="H46"/>
  <c r="I46"/>
  <c r="J46"/>
  <c r="E47"/>
  <c r="G47"/>
  <c r="F47" s="1"/>
  <c r="H47"/>
  <c r="I47"/>
  <c r="J47"/>
  <c r="E48"/>
  <c r="G48"/>
  <c r="F48" s="1"/>
  <c r="H48"/>
  <c r="I48"/>
  <c r="J48"/>
  <c r="E49"/>
  <c r="G49"/>
  <c r="F49" s="1"/>
  <c r="H49"/>
  <c r="I49"/>
  <c r="J49"/>
  <c r="E50"/>
  <c r="G50"/>
  <c r="F50" s="1"/>
  <c r="H50"/>
  <c r="I50"/>
  <c r="J50"/>
  <c r="E51"/>
  <c r="G51"/>
  <c r="F51" s="1"/>
  <c r="H51"/>
  <c r="I51"/>
  <c r="J51"/>
  <c r="E52"/>
  <c r="G52"/>
  <c r="F52" s="1"/>
  <c r="H52"/>
  <c r="I52"/>
  <c r="J52"/>
  <c r="E53"/>
  <c r="G53"/>
  <c r="F53" s="1"/>
  <c r="H53"/>
  <c r="I53"/>
  <c r="J53"/>
  <c r="K54"/>
  <c r="L54"/>
  <c r="M54"/>
  <c r="E55"/>
  <c r="G55"/>
  <c r="H55"/>
  <c r="H54" s="1"/>
  <c r="I55"/>
  <c r="I54" s="1"/>
  <c r="J55"/>
  <c r="J54" s="1"/>
  <c r="E56"/>
  <c r="E54" s="1"/>
  <c r="G56"/>
  <c r="G54" s="1"/>
  <c r="H56"/>
  <c r="I56"/>
  <c r="J56"/>
  <c r="E57"/>
  <c r="G57"/>
  <c r="F57" s="1"/>
  <c r="H57"/>
  <c r="I57"/>
  <c r="J57"/>
  <c r="E58"/>
  <c r="G58"/>
  <c r="F58" s="1"/>
  <c r="H58"/>
  <c r="I58"/>
  <c r="J58"/>
  <c r="F59"/>
  <c r="E60"/>
  <c r="G60"/>
  <c r="H60"/>
  <c r="F60" s="1"/>
  <c r="I60"/>
  <c r="J60"/>
  <c r="E61"/>
  <c r="G61"/>
  <c r="H61"/>
  <c r="F61" s="1"/>
  <c r="I61"/>
  <c r="J61"/>
  <c r="F65"/>
  <c r="E67"/>
  <c r="E66" s="1"/>
  <c r="G67"/>
  <c r="G66" s="1"/>
  <c r="H67"/>
  <c r="H66" s="1"/>
  <c r="I67"/>
  <c r="I66" s="1"/>
  <c r="J67"/>
  <c r="J66" s="1"/>
  <c r="K67"/>
  <c r="K66" s="1"/>
  <c r="L67"/>
  <c r="L66" s="1"/>
  <c r="M67"/>
  <c r="M66" s="1"/>
  <c r="E68"/>
  <c r="G68"/>
  <c r="F68" s="1"/>
  <c r="H68"/>
  <c r="I68"/>
  <c r="J68"/>
  <c r="K68"/>
  <c r="L68"/>
  <c r="M68"/>
  <c r="E69"/>
  <c r="G69"/>
  <c r="H69"/>
  <c r="F69" s="1"/>
  <c r="I69"/>
  <c r="J69"/>
  <c r="K69"/>
  <c r="L69"/>
  <c r="M69"/>
  <c r="E70"/>
  <c r="G70"/>
  <c r="F70" s="1"/>
  <c r="H70"/>
  <c r="I70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F73" s="1"/>
  <c r="H73"/>
  <c r="I73"/>
  <c r="J73"/>
  <c r="K73"/>
  <c r="L73"/>
  <c r="M73"/>
  <c r="E74"/>
  <c r="G74"/>
  <c r="F74" s="1"/>
  <c r="H74"/>
  <c r="I74"/>
  <c r="J74"/>
  <c r="K74"/>
  <c r="L74"/>
  <c r="M74"/>
  <c r="K75"/>
  <c r="L75"/>
  <c r="M75"/>
  <c r="E76"/>
  <c r="E75" s="1"/>
  <c r="G76"/>
  <c r="G75" s="1"/>
  <c r="H76"/>
  <c r="H75" s="1"/>
  <c r="I76"/>
  <c r="I75" s="1"/>
  <c r="J76"/>
  <c r="J75" s="1"/>
  <c r="E77"/>
  <c r="G77"/>
  <c r="F77" s="1"/>
  <c r="H77"/>
  <c r="I77"/>
  <c r="J77"/>
  <c r="E78"/>
  <c r="G78"/>
  <c r="F78" s="1"/>
  <c r="H78"/>
  <c r="I78"/>
  <c r="J78"/>
  <c r="F79"/>
  <c r="E80"/>
  <c r="G80"/>
  <c r="H80"/>
  <c r="F80" s="1"/>
  <c r="I80"/>
  <c r="J80"/>
  <c r="E81"/>
  <c r="G81"/>
  <c r="H81"/>
  <c r="F81" s="1"/>
  <c r="I81"/>
  <c r="J81"/>
  <c r="E82"/>
  <c r="G82"/>
  <c r="F82" s="1"/>
  <c r="H82"/>
  <c r="I82"/>
  <c r="J82"/>
  <c r="E83"/>
  <c r="G83"/>
  <c r="F83" s="1"/>
  <c r="H83"/>
  <c r="I83"/>
  <c r="J83"/>
  <c r="K84"/>
  <c r="L84"/>
  <c r="M84"/>
  <c r="E85"/>
  <c r="E84" s="1"/>
  <c r="G85"/>
  <c r="G84" s="1"/>
  <c r="H85"/>
  <c r="H84" s="1"/>
  <c r="I85"/>
  <c r="I84" s="1"/>
  <c r="J85"/>
  <c r="J84" s="1"/>
  <c r="E86"/>
  <c r="G86"/>
  <c r="F86" s="1"/>
  <c r="H86"/>
  <c r="I86"/>
  <c r="J86"/>
  <c r="E87"/>
  <c r="G87"/>
  <c r="F87" s="1"/>
  <c r="H87"/>
  <c r="I87"/>
  <c r="J87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B105"/>
  <c r="G105"/>
  <c r="H105"/>
  <c r="J105"/>
  <c r="E108"/>
  <c r="E112"/>
  <c r="I112"/>
  <c r="L64" l="1"/>
  <c r="M64"/>
  <c r="K64"/>
  <c r="L63"/>
  <c r="I64"/>
  <c r="G64"/>
  <c r="I62"/>
  <c r="E62"/>
  <c r="J22"/>
  <c r="J62" s="1"/>
  <c r="H22"/>
  <c r="H62" s="1"/>
  <c r="J64"/>
  <c r="H64"/>
  <c r="E64"/>
  <c r="M63"/>
  <c r="K63"/>
  <c r="G62"/>
  <c r="F85"/>
  <c r="F84" s="1"/>
  <c r="F76"/>
  <c r="F75" s="1"/>
  <c r="F56"/>
  <c r="F55"/>
  <c r="F54" s="1"/>
  <c r="F26"/>
  <c r="F25" s="1"/>
  <c r="F23"/>
  <c r="F22" s="1"/>
  <c r="F67"/>
  <c r="F66" s="1"/>
  <c r="F44"/>
  <c r="F38" s="1"/>
  <c r="G63" l="1"/>
  <c r="G103"/>
  <c r="H63"/>
  <c r="H103"/>
  <c r="E63"/>
  <c r="E103"/>
  <c r="J63"/>
  <c r="J103"/>
  <c r="I63"/>
  <c r="I103"/>
  <c r="F62"/>
  <c r="F64"/>
  <c r="F63" l="1"/>
  <c r="F103"/>
  <c r="B63"/>
  <c r="B103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<sst xmlns="http://schemas.openxmlformats.org/spreadsheetml/2006/main" count="241" uniqueCount="170">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</sst>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28" fillId="8" borderId="74" xfId="0" applyFont="1" applyFill="1" applyBorder="1" applyAlignment="1" applyProtection="1">
      <alignment horizontal="center" vertical="center" wrapText="1"/>
    </xf>
    <xf numFmtId="0" fontId="29" fillId="8" borderId="74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1" fontId="34" fillId="5" borderId="91" xfId="2" applyNumberFormat="1" applyFont="1" applyFill="1" applyBorder="1" applyAlignment="1" applyProtection="1">
      <alignment horizontal="center" vertic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4/B1_2016_04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42490</v>
          </cell>
          <cell r="H9">
            <v>121565598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374177</v>
          </cell>
          <cell r="H90">
            <v>0</v>
          </cell>
          <cell r="I90">
            <v>27825</v>
          </cell>
          <cell r="J90">
            <v>381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82299</v>
          </cell>
          <cell r="H108">
            <v>0</v>
          </cell>
          <cell r="I108">
            <v>1580</v>
          </cell>
          <cell r="J108">
            <v>12654</v>
          </cell>
        </row>
        <row r="112">
          <cell r="E112">
            <v>0</v>
          </cell>
          <cell r="G112">
            <v>23100</v>
          </cell>
          <cell r="H112">
            <v>0</v>
          </cell>
          <cell r="I112">
            <v>14700</v>
          </cell>
          <cell r="J112">
            <v>-13035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728200</v>
          </cell>
          <cell r="G186">
            <v>190888</v>
          </cell>
          <cell r="H186">
            <v>0</v>
          </cell>
          <cell r="I186">
            <v>-84</v>
          </cell>
          <cell r="J186">
            <v>30392</v>
          </cell>
        </row>
        <row r="189">
          <cell r="E189">
            <v>30000</v>
          </cell>
          <cell r="G189">
            <v>14737</v>
          </cell>
          <cell r="H189">
            <v>0</v>
          </cell>
          <cell r="I189">
            <v>0</v>
          </cell>
          <cell r="J189">
            <v>0</v>
          </cell>
        </row>
        <row r="195">
          <cell r="E195">
            <v>185000</v>
          </cell>
          <cell r="G195">
            <v>0</v>
          </cell>
          <cell r="H195">
            <v>0</v>
          </cell>
          <cell r="I195">
            <v>0</v>
          </cell>
          <cell r="J195">
            <v>55449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266000</v>
          </cell>
          <cell r="G204">
            <v>98433</v>
          </cell>
          <cell r="H204">
            <v>0</v>
          </cell>
          <cell r="I204">
            <v>4737</v>
          </cell>
          <cell r="J204">
            <v>0</v>
          </cell>
        </row>
        <row r="222">
          <cell r="E222">
            <v>6000</v>
          </cell>
          <cell r="G222">
            <v>4613</v>
          </cell>
          <cell r="H222">
            <v>0</v>
          </cell>
          <cell r="I222">
            <v>463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15000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35000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85841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-203930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-1270</v>
          </cell>
          <cell r="J571">
            <v>0</v>
          </cell>
        </row>
        <row r="572">
          <cell r="G572">
            <v>0</v>
          </cell>
          <cell r="H572">
            <v>0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37719</v>
          </cell>
          <cell r="H585">
            <v>0</v>
          </cell>
          <cell r="I585">
            <v>-37719</v>
          </cell>
          <cell r="J585">
            <v>0</v>
          </cell>
        </row>
        <row r="588">
          <cell r="E588">
            <v>0</v>
          </cell>
          <cell r="G588">
            <v>-2386</v>
          </cell>
          <cell r="I588">
            <v>2386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 t="str">
            <v>06.04.2016 г.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4"/>
  <sheetViews>
    <sheetView showZeros="0" tabSelected="1" topLeftCell="B6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27"/>
      <c r="C1" s="427"/>
      <c r="D1" s="427"/>
      <c r="E1" s="16"/>
      <c r="F1" s="429"/>
      <c r="G1" s="429"/>
      <c r="H1" s="429"/>
      <c r="I1" s="16"/>
      <c r="J1" s="16"/>
      <c r="N1" s="4"/>
      <c r="O1" s="427"/>
      <c r="Q1" s="4"/>
    </row>
    <row r="2" spans="1:26" ht="15.75" hidden="1">
      <c r="B2" s="427"/>
      <c r="C2" s="427"/>
      <c r="D2" s="427"/>
      <c r="E2" s="16"/>
      <c r="F2" s="426"/>
      <c r="G2" s="426"/>
      <c r="H2" s="426"/>
      <c r="I2" s="16"/>
      <c r="J2" s="16"/>
      <c r="N2" s="4"/>
      <c r="O2" s="427"/>
      <c r="Q2" s="4"/>
    </row>
    <row r="3" spans="1:26" ht="21.75" hidden="1" customHeight="1">
      <c r="B3" s="427"/>
      <c r="C3" s="427"/>
      <c r="D3" s="427"/>
      <c r="E3" s="16"/>
      <c r="F3" s="426"/>
      <c r="G3" s="426"/>
      <c r="H3" s="426"/>
      <c r="I3" s="16"/>
      <c r="J3" s="16"/>
      <c r="N3" s="4"/>
      <c r="Q3" s="4"/>
    </row>
    <row r="4" spans="1:26" ht="15.75" hidden="1">
      <c r="B4" s="427"/>
      <c r="C4" s="427"/>
      <c r="D4" s="427"/>
      <c r="E4" s="16"/>
      <c r="F4" s="426"/>
      <c r="G4" s="426"/>
      <c r="H4" s="426"/>
      <c r="I4" s="16"/>
      <c r="J4" s="16"/>
      <c r="N4" s="4"/>
      <c r="O4" s="428"/>
      <c r="Q4" s="4"/>
    </row>
    <row r="5" spans="1:26" ht="18" hidden="1" customHeight="1">
      <c r="B5" s="427"/>
      <c r="C5" s="427"/>
      <c r="D5" s="427"/>
      <c r="E5" s="16"/>
      <c r="F5" s="426"/>
      <c r="G5" s="426"/>
      <c r="H5" s="426"/>
      <c r="I5" s="16"/>
      <c r="J5" s="16"/>
      <c r="N5" s="4"/>
      <c r="O5" s="394"/>
      <c r="Q5" s="4"/>
    </row>
    <row r="6" spans="1:26" ht="20.25">
      <c r="B6" s="427"/>
      <c r="C6" s="427"/>
      <c r="D6" s="427"/>
      <c r="E6" s="16"/>
      <c r="F6" s="426"/>
      <c r="G6" s="426"/>
      <c r="H6" s="426"/>
      <c r="I6" s="16"/>
      <c r="J6" s="16"/>
      <c r="N6" s="4"/>
      <c r="O6" s="420"/>
      <c r="Q6" s="4"/>
    </row>
    <row r="7" spans="1:26" ht="9" hidden="1" customHeight="1">
      <c r="B7" s="420"/>
      <c r="C7" s="420"/>
      <c r="D7" s="420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25" t="str">
        <f>VLOOKUP(E15,SMETKA,3,FALSE)</f>
        <v xml:space="preserve">                                  ОТЧЕТ ЗА КАСОВОТО ИЗПЪЛНЕНИЕ НА БЮДЖЕТА</v>
      </c>
      <c r="C8" s="424"/>
      <c r="D8" s="424"/>
      <c r="E8" s="423"/>
      <c r="F8" s="423"/>
      <c r="G8" s="423"/>
      <c r="H8" s="423"/>
      <c r="I8" s="423"/>
      <c r="J8" s="422"/>
      <c r="K8" s="421"/>
      <c r="L8" s="421"/>
      <c r="M8" s="421"/>
      <c r="N8" s="4"/>
      <c r="P8" s="4"/>
      <c r="Q8" s="4"/>
    </row>
    <row r="9" spans="1:26" ht="12" customHeight="1" thickTop="1">
      <c r="B9" s="420"/>
      <c r="C9" s="420"/>
      <c r="D9" s="420"/>
      <c r="E9" s="419"/>
      <c r="F9" s="419"/>
      <c r="G9" s="419"/>
      <c r="H9" s="419"/>
      <c r="I9" s="419"/>
      <c r="J9" s="419"/>
      <c r="K9" s="36"/>
      <c r="L9" s="36"/>
      <c r="M9" s="36"/>
      <c r="N9" s="4"/>
      <c r="P9" s="4"/>
      <c r="Q9" s="4"/>
    </row>
    <row r="10" spans="1:26" ht="18.75">
      <c r="B10" s="407"/>
      <c r="C10" s="407"/>
      <c r="D10" s="407"/>
      <c r="E10" s="16"/>
      <c r="F10" s="418"/>
      <c r="G10" s="418"/>
      <c r="H10" s="418"/>
      <c r="I10" s="16"/>
      <c r="J10" s="16"/>
      <c r="N10" s="4"/>
      <c r="O10" s="407"/>
      <c r="Q10" s="4"/>
    </row>
    <row r="11" spans="1:26" ht="23.25" customHeight="1">
      <c r="B11" s="417" t="str">
        <f>+[1]OTCHET!B9</f>
        <v>СЪВЕТ ЗА ЕЛЕКТРОННИ МЕДИИ</v>
      </c>
      <c r="C11" s="417"/>
      <c r="D11" s="417"/>
      <c r="E11" s="416" t="s">
        <v>169</v>
      </c>
      <c r="F11" s="415">
        <f>[1]OTCHET!F9</f>
        <v>42490</v>
      </c>
      <c r="G11" s="414" t="s">
        <v>168</v>
      </c>
      <c r="H11" s="413">
        <f>+[1]OTCHET!H9</f>
        <v>121565598</v>
      </c>
      <c r="I11" s="412">
        <f>+[1]OTCHET!I9</f>
        <v>0</v>
      </c>
      <c r="J11" s="411"/>
      <c r="K11" s="410"/>
      <c r="L11" s="410"/>
      <c r="N11" s="4"/>
      <c r="O11" s="409"/>
      <c r="Q11" s="4"/>
      <c r="R11" s="257"/>
      <c r="S11" s="257"/>
      <c r="T11" s="257"/>
      <c r="U11" s="257"/>
    </row>
    <row r="12" spans="1:26" ht="23.25" customHeight="1">
      <c r="B12" s="408" t="s">
        <v>167</v>
      </c>
      <c r="C12" s="401"/>
      <c r="D12" s="407"/>
      <c r="E12" s="16"/>
      <c r="F12" s="406"/>
      <c r="G12" s="16"/>
      <c r="H12" s="399"/>
      <c r="I12" s="405" t="s">
        <v>166</v>
      </c>
      <c r="J12" s="405"/>
      <c r="N12" s="4"/>
      <c r="O12" s="401"/>
      <c r="Q12" s="4"/>
      <c r="R12" s="257"/>
      <c r="S12" s="257"/>
      <c r="T12" s="257"/>
      <c r="U12" s="257"/>
    </row>
    <row r="13" spans="1:26" ht="23.25" customHeight="1">
      <c r="B13" s="404" t="str">
        <f>+[1]OTCHET!B12</f>
        <v>Съвет за електронни медии</v>
      </c>
      <c r="C13" s="401"/>
      <c r="D13" s="401"/>
      <c r="E13" s="403" t="str">
        <f>+[1]OTCHET!E12</f>
        <v>код по ЕБК:</v>
      </c>
      <c r="F13" s="402" t="str">
        <f>+[1]OTCHET!F12</f>
        <v>4400</v>
      </c>
      <c r="G13" s="16"/>
      <c r="H13" s="399"/>
      <c r="I13" s="398"/>
      <c r="J13" s="398"/>
      <c r="N13" s="4"/>
      <c r="O13" s="401"/>
      <c r="Q13" s="4"/>
      <c r="R13" s="257"/>
      <c r="S13" s="257"/>
      <c r="T13" s="257"/>
      <c r="U13" s="257"/>
    </row>
    <row r="14" spans="1:26" ht="23.25" customHeight="1">
      <c r="B14" s="400" t="s">
        <v>165</v>
      </c>
      <c r="C14" s="394"/>
      <c r="D14" s="394"/>
      <c r="E14" s="394"/>
      <c r="F14" s="394"/>
      <c r="G14" s="394"/>
      <c r="H14" s="399"/>
      <c r="I14" s="398"/>
      <c r="J14" s="398"/>
      <c r="N14" s="4"/>
      <c r="O14" s="394"/>
      <c r="Q14" s="4"/>
      <c r="R14" s="257"/>
      <c r="S14" s="257"/>
      <c r="T14" s="257"/>
      <c r="U14" s="257"/>
    </row>
    <row r="15" spans="1:26" ht="21.75" customHeight="1" thickBot="1">
      <c r="B15" s="397" t="s">
        <v>164</v>
      </c>
      <c r="C15" s="389"/>
      <c r="D15" s="389"/>
      <c r="E15" s="396">
        <f>[1]OTCHET!E15</f>
        <v>0</v>
      </c>
      <c r="F15" s="395" t="str">
        <f>[1]OTCHET!F15</f>
        <v>БЮДЖЕТ</v>
      </c>
      <c r="G15" s="394"/>
      <c r="H15" s="390"/>
      <c r="I15" s="390"/>
      <c r="J15" s="393"/>
      <c r="K15" s="392"/>
      <c r="L15" s="392"/>
      <c r="M15" s="391"/>
      <c r="N15" s="390"/>
      <c r="O15" s="389"/>
      <c r="P15" s="343"/>
      <c r="Q15" s="4"/>
      <c r="R15" s="257"/>
      <c r="S15" s="257"/>
      <c r="T15" s="257"/>
      <c r="U15" s="257"/>
      <c r="V15" s="257"/>
      <c r="W15" s="257"/>
      <c r="Y15" s="257"/>
      <c r="Z15" s="257"/>
    </row>
    <row r="16" spans="1:26" ht="16.5" thickBot="1">
      <c r="A16" s="259"/>
      <c r="B16" s="388"/>
      <c r="C16" s="388"/>
      <c r="D16" s="388"/>
      <c r="E16" s="387"/>
      <c r="F16" s="387"/>
      <c r="G16" s="387"/>
      <c r="H16" s="387"/>
      <c r="I16" s="387"/>
      <c r="J16" s="386" t="s">
        <v>163</v>
      </c>
      <c r="K16" s="385"/>
      <c r="L16" s="385"/>
      <c r="M16" s="384"/>
      <c r="N16" s="383"/>
      <c r="O16" s="382"/>
      <c r="P16" s="260"/>
      <c r="Q16" s="4"/>
      <c r="R16" s="257"/>
      <c r="S16" s="257"/>
      <c r="T16" s="257"/>
      <c r="U16" s="257"/>
      <c r="V16" s="257"/>
      <c r="W16" s="257"/>
      <c r="Y16" s="257"/>
      <c r="Z16" s="257"/>
    </row>
    <row r="17" spans="1:26" ht="22.5" customHeight="1">
      <c r="A17" s="259"/>
      <c r="B17" s="381"/>
      <c r="C17" s="380" t="s">
        <v>162</v>
      </c>
      <c r="D17" s="380"/>
      <c r="E17" s="379" t="s">
        <v>161</v>
      </c>
      <c r="F17" s="378" t="s">
        <v>160</v>
      </c>
      <c r="G17" s="377" t="s">
        <v>159</v>
      </c>
      <c r="H17" s="376"/>
      <c r="I17" s="375"/>
      <c r="J17" s="374"/>
      <c r="K17" s="373"/>
      <c r="L17" s="373"/>
      <c r="M17" s="373"/>
      <c r="N17" s="372"/>
      <c r="O17" s="371" t="s">
        <v>158</v>
      </c>
      <c r="P17" s="353"/>
      <c r="Q17" s="4"/>
      <c r="R17" s="257"/>
      <c r="S17" s="257"/>
      <c r="T17" s="257"/>
      <c r="U17" s="257"/>
      <c r="V17" s="257"/>
      <c r="W17" s="257"/>
      <c r="X17" s="257"/>
      <c r="Y17" s="257"/>
      <c r="Z17" s="257"/>
    </row>
    <row r="18" spans="1:26" ht="47.25" customHeight="1">
      <c r="A18" s="259"/>
      <c r="B18" s="370" t="s">
        <v>157</v>
      </c>
      <c r="C18" s="369"/>
      <c r="D18" s="369"/>
      <c r="E18" s="368"/>
      <c r="F18" s="367"/>
      <c r="G18" s="366" t="s">
        <v>156</v>
      </c>
      <c r="H18" s="365" t="s">
        <v>155</v>
      </c>
      <c r="I18" s="365" t="s">
        <v>154</v>
      </c>
      <c r="J18" s="364" t="s">
        <v>153</v>
      </c>
      <c r="K18" s="363" t="s">
        <v>152</v>
      </c>
      <c r="L18" s="363" t="s">
        <v>152</v>
      </c>
      <c r="M18" s="363"/>
      <c r="N18" s="355"/>
      <c r="O18" s="362"/>
      <c r="P18" s="353"/>
      <c r="Q18" s="260"/>
      <c r="R18" s="257"/>
      <c r="S18" s="257"/>
      <c r="T18" s="257"/>
      <c r="U18" s="257"/>
      <c r="V18" s="257"/>
      <c r="W18" s="257"/>
      <c r="X18" s="257"/>
      <c r="Y18" s="257"/>
      <c r="Z18" s="257"/>
    </row>
    <row r="19" spans="1:26" ht="15.75" hidden="1">
      <c r="A19" s="259"/>
      <c r="B19" s="361"/>
      <c r="C19" s="361"/>
      <c r="D19" s="361"/>
      <c r="E19" s="360"/>
      <c r="F19" s="360"/>
      <c r="G19" s="359"/>
      <c r="H19" s="358"/>
      <c r="I19" s="358"/>
      <c r="J19" s="357"/>
      <c r="K19" s="356"/>
      <c r="L19" s="356"/>
      <c r="M19" s="356"/>
      <c r="N19" s="355"/>
      <c r="O19" s="354"/>
      <c r="P19" s="353"/>
      <c r="Q19" s="260"/>
      <c r="R19" s="257"/>
      <c r="S19" s="257"/>
      <c r="T19" s="257"/>
      <c r="U19" s="257"/>
      <c r="V19" s="257"/>
      <c r="W19" s="257"/>
      <c r="X19" s="257"/>
      <c r="Y19" s="257"/>
      <c r="Z19" s="257"/>
    </row>
    <row r="20" spans="1:26" ht="16.5" thickBot="1">
      <c r="A20" s="259"/>
      <c r="B20" s="352" t="s">
        <v>151</v>
      </c>
      <c r="C20" s="351"/>
      <c r="D20" s="351"/>
      <c r="E20" s="350" t="s">
        <v>150</v>
      </c>
      <c r="F20" s="350" t="s">
        <v>149</v>
      </c>
      <c r="G20" s="349" t="s">
        <v>148</v>
      </c>
      <c r="H20" s="348" t="s">
        <v>147</v>
      </c>
      <c r="I20" s="348" t="s">
        <v>146</v>
      </c>
      <c r="J20" s="347" t="s">
        <v>145</v>
      </c>
      <c r="K20" s="346" t="s">
        <v>144</v>
      </c>
      <c r="L20" s="346" t="s">
        <v>143</v>
      </c>
      <c r="M20" s="346" t="s">
        <v>143</v>
      </c>
      <c r="N20" s="345"/>
      <c r="O20" s="344"/>
      <c r="P20" s="343"/>
      <c r="Q20" s="260"/>
      <c r="R20" s="257"/>
      <c r="S20" s="257"/>
      <c r="T20" s="257"/>
      <c r="U20" s="257"/>
      <c r="V20" s="257"/>
      <c r="W20" s="257"/>
      <c r="X20" s="257"/>
      <c r="Y20" s="257"/>
      <c r="Z20" s="257"/>
    </row>
    <row r="21" spans="1:26" ht="15.75">
      <c r="A21" s="259"/>
      <c r="B21" s="342"/>
      <c r="C21" s="342"/>
      <c r="D21" s="342"/>
      <c r="E21" s="341"/>
      <c r="F21" s="341"/>
      <c r="G21" s="340"/>
      <c r="H21" s="339"/>
      <c r="I21" s="339"/>
      <c r="J21" s="338"/>
      <c r="K21" s="337"/>
      <c r="L21" s="337"/>
      <c r="M21" s="337"/>
      <c r="N21" s="336"/>
      <c r="O21" s="335"/>
      <c r="P21" s="334"/>
      <c r="Q21" s="260"/>
      <c r="R21" s="257"/>
      <c r="S21" s="257"/>
      <c r="T21" s="257"/>
      <c r="U21" s="257"/>
      <c r="V21" s="257"/>
      <c r="W21" s="257"/>
      <c r="X21" s="257"/>
      <c r="Y21" s="257"/>
      <c r="Z21" s="257"/>
    </row>
    <row r="22" spans="1:26" ht="19.5" thickBot="1">
      <c r="A22" s="259">
        <v>10</v>
      </c>
      <c r="B22" s="149" t="s">
        <v>142</v>
      </c>
      <c r="C22" s="333" t="s">
        <v>141</v>
      </c>
      <c r="D22" s="332"/>
      <c r="E22" s="331">
        <f>+E23+E25+E36+E37</f>
        <v>1200000</v>
      </c>
      <c r="F22" s="331">
        <f>+F23+F25+F36+F37</f>
        <v>523681</v>
      </c>
      <c r="G22" s="330">
        <f>+G23+G25+G36+G37</f>
        <v>479576</v>
      </c>
      <c r="H22" s="329">
        <f>+H23+H25+H36+H37</f>
        <v>0</v>
      </c>
      <c r="I22" s="329">
        <f>+I23+I25+I36+I37</f>
        <v>44105</v>
      </c>
      <c r="J22" s="328">
        <f>+J23+J25+J36+J37</f>
        <v>0</v>
      </c>
      <c r="K22" s="60">
        <f>+K23+K25+K35+K36+K37</f>
        <v>0</v>
      </c>
      <c r="L22" s="60">
        <f>+L23+L25+L35+L36+L37</f>
        <v>0</v>
      </c>
      <c r="M22" s="60">
        <f>+M23+M25+M35+M36</f>
        <v>0</v>
      </c>
      <c r="N22" s="327"/>
      <c r="O22" s="326" t="s">
        <v>141</v>
      </c>
      <c r="P22" s="325"/>
      <c r="Q22" s="260"/>
      <c r="R22" s="257"/>
      <c r="S22" s="257"/>
      <c r="T22" s="257"/>
      <c r="U22" s="257"/>
      <c r="V22" s="257"/>
      <c r="W22" s="257"/>
      <c r="X22" s="257"/>
      <c r="Y22" s="257"/>
      <c r="Z22" s="257"/>
    </row>
    <row r="23" spans="1:26" ht="16.5" thickTop="1">
      <c r="A23" s="259">
        <v>15</v>
      </c>
      <c r="B23" s="247" t="s">
        <v>140</v>
      </c>
      <c r="C23" s="247" t="s">
        <v>139</v>
      </c>
      <c r="D23" s="247"/>
      <c r="E23" s="245">
        <f>[1]OTCHET!E22+[1]OTCHET!E28+[1]OTCHET!E33+[1]OTCHET!E39+[1]OTCHET!E47+[1]OTCHET!E52+[1]OTCHET!E58+[1]OTCHET!E61+[1]OTCHET!E64+[1]OTCHET!E65+[1]OTCHET!E72+[1]OTCHET!E73+[1]OTCHET!E74</f>
        <v>0</v>
      </c>
      <c r="F23" s="245">
        <f>+G23+H23+I23+J23</f>
        <v>0</v>
      </c>
      <c r="G23" s="244">
        <f>[1]OTCHET!G22+[1]OTCHET!G28+[1]OTCHET!G33+[1]OTCHET!G39+[1]OTCHET!G47+[1]OTCHET!G52+[1]OTCHET!G58+[1]OTCHET!G61+[1]OTCHET!G64+[1]OTCHET!G65+[1]OTCHET!G72+[1]OTCHET!G73+[1]OTCHET!G74</f>
        <v>0</v>
      </c>
      <c r="H23" s="243">
        <f>[1]OTCHET!H22+[1]OTCHET!H28+[1]OTCHET!H33+[1]OTCHET!H39+[1]OTCHET!H47+[1]OTCHET!H52+[1]OTCHET!H58+[1]OTCHET!H61+[1]OTCHET!H64+[1]OTCHET!H65+[1]OTCHET!H72+[1]OTCHET!H73+[1]OTCHET!H74</f>
        <v>0</v>
      </c>
      <c r="I23" s="243">
        <f>[1]OTCHET!I22+[1]OTCHET!I28+[1]OTCHET!I33+[1]OTCHET!I39+[1]OTCHET!I47+[1]OTCHET!I52+[1]OTCHET!I58+[1]OTCHET!I61+[1]OTCHET!I64+[1]OTCHET!I65+[1]OTCHET!I72+[1]OTCHET!I73+[1]OTCHET!I74</f>
        <v>0</v>
      </c>
      <c r="J23" s="242">
        <f>[1]OTCHET!J22+[1]OTCHET!J28+[1]OTCHET!J33+[1]OTCHET!J39+[1]OTCHET!J47+[1]OTCHET!J52+[1]OTCHET!J58+[1]OTCHET!J61+[1]OTCHET!J64+[1]OTCHET!J65+[1]OTCHET!J72+[1]OTCHET!J73+[1]OTCHET!J74</f>
        <v>0</v>
      </c>
      <c r="K23" s="324"/>
      <c r="L23" s="324"/>
      <c r="M23" s="324"/>
      <c r="N23" s="192"/>
      <c r="O23" s="240" t="s">
        <v>139</v>
      </c>
      <c r="P23" s="11"/>
      <c r="Q23" s="260"/>
      <c r="R23" s="257"/>
      <c r="S23" s="257"/>
      <c r="T23" s="257"/>
      <c r="U23" s="257"/>
      <c r="V23" s="257"/>
      <c r="W23" s="257"/>
      <c r="X23" s="257"/>
      <c r="Y23" s="257"/>
      <c r="Z23" s="257"/>
    </row>
    <row r="24" spans="1:26" ht="16.5" hidden="1" customHeight="1" thickBot="1">
      <c r="A24" s="259"/>
      <c r="B24" s="78" t="s">
        <v>138</v>
      </c>
      <c r="C24" s="78" t="s">
        <v>74</v>
      </c>
      <c r="D24" s="78"/>
      <c r="E24" s="77"/>
      <c r="F24" s="77">
        <f>+G24+H24+I24+J24</f>
        <v>0</v>
      </c>
      <c r="G24" s="76"/>
      <c r="H24" s="75"/>
      <c r="I24" s="75"/>
      <c r="J24" s="74"/>
      <c r="K24" s="241"/>
      <c r="L24" s="241"/>
      <c r="M24" s="241"/>
      <c r="N24" s="192"/>
      <c r="O24" s="72" t="s">
        <v>74</v>
      </c>
      <c r="P24" s="11"/>
      <c r="Q24" s="260"/>
      <c r="R24" s="257"/>
      <c r="S24" s="257"/>
      <c r="T24" s="257"/>
      <c r="U24" s="257"/>
      <c r="V24" s="257"/>
      <c r="W24" s="257"/>
      <c r="X24" s="257"/>
      <c r="Y24" s="257"/>
      <c r="Z24" s="257"/>
    </row>
    <row r="25" spans="1:26" ht="16.5" thickBot="1">
      <c r="A25" s="259">
        <v>20</v>
      </c>
      <c r="B25" s="323" t="s">
        <v>137</v>
      </c>
      <c r="C25" s="323" t="s">
        <v>136</v>
      </c>
      <c r="D25" s="323"/>
      <c r="E25" s="322">
        <f>+E26+E30+E31+E32+E33</f>
        <v>1200000</v>
      </c>
      <c r="F25" s="322">
        <f>+F26+F30+F31+F32+F33</f>
        <v>523681</v>
      </c>
      <c r="G25" s="321">
        <f>+G26+G30+G31+G32+G33</f>
        <v>479576</v>
      </c>
      <c r="H25" s="320">
        <f>+H26+H30+H31+H32+H33</f>
        <v>0</v>
      </c>
      <c r="I25" s="320">
        <f>+I26+I30+I31+I32+I33</f>
        <v>44105</v>
      </c>
      <c r="J25" s="319">
        <f>+J26+J30+J31+J32+J33</f>
        <v>0</v>
      </c>
      <c r="K25" s="60">
        <f>+K26+K30+K31+K32+K33</f>
        <v>0</v>
      </c>
      <c r="L25" s="60">
        <f>+L26+L30+L31+L32+L33</f>
        <v>0</v>
      </c>
      <c r="M25" s="60">
        <f>+M26+M30+M31+M32+M33</f>
        <v>0</v>
      </c>
      <c r="N25" s="192"/>
      <c r="O25" s="318" t="s">
        <v>136</v>
      </c>
      <c r="P25" s="11"/>
      <c r="Q25" s="260"/>
      <c r="R25" s="257"/>
      <c r="S25" s="257"/>
      <c r="T25" s="257"/>
      <c r="U25" s="257"/>
      <c r="V25" s="257"/>
      <c r="W25" s="257"/>
      <c r="X25" s="257"/>
      <c r="Y25" s="257"/>
      <c r="Z25" s="257"/>
    </row>
    <row r="26" spans="1:26" ht="15.75">
      <c r="A26" s="259">
        <v>25</v>
      </c>
      <c r="B26" s="317" t="s">
        <v>135</v>
      </c>
      <c r="C26" s="317" t="s">
        <v>134</v>
      </c>
      <c r="D26" s="317"/>
      <c r="E26" s="316">
        <f>[1]OTCHET!E75</f>
        <v>0</v>
      </c>
      <c r="F26" s="316">
        <f>+G26+H26+I26+J26</f>
        <v>0</v>
      </c>
      <c r="G26" s="315">
        <f>[1]OTCHET!G75</f>
        <v>0</v>
      </c>
      <c r="H26" s="314">
        <f>[1]OTCHET!H75</f>
        <v>0</v>
      </c>
      <c r="I26" s="314">
        <f>[1]OTCHET!I75</f>
        <v>0</v>
      </c>
      <c r="J26" s="313">
        <f>[1]OTCHET!J75</f>
        <v>0</v>
      </c>
      <c r="K26" s="241"/>
      <c r="L26" s="241"/>
      <c r="M26" s="241"/>
      <c r="N26" s="192"/>
      <c r="O26" s="312" t="s">
        <v>134</v>
      </c>
      <c r="P26" s="11"/>
      <c r="Q26" s="260"/>
      <c r="R26" s="257"/>
      <c r="S26" s="257"/>
      <c r="T26" s="257"/>
      <c r="U26" s="257"/>
      <c r="V26" s="257"/>
      <c r="W26" s="257"/>
      <c r="X26" s="257"/>
      <c r="Y26" s="257"/>
      <c r="Z26" s="257"/>
    </row>
    <row r="27" spans="1:26" ht="15.75">
      <c r="A27" s="259">
        <v>26</v>
      </c>
      <c r="B27" s="310" t="s">
        <v>133</v>
      </c>
      <c r="C27" s="311" t="s">
        <v>132</v>
      </c>
      <c r="D27" s="310"/>
      <c r="E27" s="309">
        <f>[1]OTCHET!E76</f>
        <v>0</v>
      </c>
      <c r="F27" s="309">
        <f>+G27+H27+I27+J27</f>
        <v>0</v>
      </c>
      <c r="G27" s="308">
        <f>[1]OTCHET!G76</f>
        <v>0</v>
      </c>
      <c r="H27" s="307">
        <f>[1]OTCHET!H76</f>
        <v>0</v>
      </c>
      <c r="I27" s="307">
        <f>[1]OTCHET!I76</f>
        <v>0</v>
      </c>
      <c r="J27" s="306">
        <f>[1]OTCHET!J76</f>
        <v>0</v>
      </c>
      <c r="K27" s="305"/>
      <c r="L27" s="305"/>
      <c r="M27" s="305"/>
      <c r="N27" s="192"/>
      <c r="O27" s="304" t="s">
        <v>132</v>
      </c>
      <c r="P27" s="11"/>
      <c r="Q27" s="260"/>
      <c r="R27" s="257"/>
      <c r="S27" s="257"/>
      <c r="T27" s="257"/>
      <c r="U27" s="257"/>
      <c r="V27" s="257"/>
      <c r="W27" s="257"/>
      <c r="X27" s="257"/>
      <c r="Y27" s="257"/>
      <c r="Z27" s="257"/>
    </row>
    <row r="28" spans="1:26" ht="15.75">
      <c r="A28" s="259">
        <v>30</v>
      </c>
      <c r="B28" s="302" t="s">
        <v>131</v>
      </c>
      <c r="C28" s="303" t="s">
        <v>130</v>
      </c>
      <c r="D28" s="302"/>
      <c r="E28" s="301">
        <f>[1]OTCHET!E78</f>
        <v>0</v>
      </c>
      <c r="F28" s="301">
        <f>+G28+H28+I28+J28</f>
        <v>0</v>
      </c>
      <c r="G28" s="300">
        <f>[1]OTCHET!G78</f>
        <v>0</v>
      </c>
      <c r="H28" s="299">
        <f>[1]OTCHET!H78</f>
        <v>0</v>
      </c>
      <c r="I28" s="299">
        <f>[1]OTCHET!I78</f>
        <v>0</v>
      </c>
      <c r="J28" s="298">
        <f>[1]OTCHET!J78</f>
        <v>0</v>
      </c>
      <c r="K28" s="226"/>
      <c r="L28" s="226"/>
      <c r="M28" s="226"/>
      <c r="N28" s="192"/>
      <c r="O28" s="297" t="s">
        <v>130</v>
      </c>
      <c r="P28" s="11"/>
      <c r="Q28" s="260"/>
      <c r="R28" s="257"/>
      <c r="S28" s="257"/>
      <c r="T28" s="257"/>
      <c r="U28" s="257"/>
      <c r="V28" s="257"/>
      <c r="W28" s="257"/>
      <c r="X28" s="257"/>
      <c r="Y28" s="257"/>
      <c r="Z28" s="257"/>
    </row>
    <row r="29" spans="1:26" ht="15.75">
      <c r="A29" s="259">
        <v>35</v>
      </c>
      <c r="B29" s="295" t="s">
        <v>129</v>
      </c>
      <c r="C29" s="296" t="s">
        <v>128</v>
      </c>
      <c r="D29" s="295"/>
      <c r="E29" s="294">
        <f>+[1]OTCHET!E79+[1]OTCHET!E80</f>
        <v>0</v>
      </c>
      <c r="F29" s="294">
        <f>+G29+H29+I29+J29</f>
        <v>0</v>
      </c>
      <c r="G29" s="293">
        <f>+[1]OTCHET!G79+[1]OTCHET!G80</f>
        <v>0</v>
      </c>
      <c r="H29" s="292">
        <f>+[1]OTCHET!H79+[1]OTCHET!H80</f>
        <v>0</v>
      </c>
      <c r="I29" s="292">
        <f>+[1]OTCHET!I79+[1]OTCHET!I80</f>
        <v>0</v>
      </c>
      <c r="J29" s="291">
        <f>+[1]OTCHET!J79+[1]OTCHET!J80</f>
        <v>0</v>
      </c>
      <c r="K29" s="226"/>
      <c r="L29" s="226"/>
      <c r="M29" s="226"/>
      <c r="N29" s="192"/>
      <c r="O29" s="290" t="s">
        <v>128</v>
      </c>
      <c r="P29" s="11"/>
      <c r="Q29" s="260"/>
      <c r="R29" s="257"/>
      <c r="S29" s="257"/>
      <c r="T29" s="257"/>
      <c r="U29" s="257"/>
      <c r="V29" s="257"/>
      <c r="W29" s="257"/>
      <c r="X29" s="257"/>
      <c r="Y29" s="257"/>
      <c r="Z29" s="257"/>
    </row>
    <row r="30" spans="1:26" ht="15.75">
      <c r="A30" s="259">
        <v>40</v>
      </c>
      <c r="B30" s="289" t="s">
        <v>127</v>
      </c>
      <c r="C30" s="289" t="s">
        <v>126</v>
      </c>
      <c r="D30" s="289"/>
      <c r="E30" s="288">
        <f>[1]OTCHET!E90+[1]OTCHET!E93+[1]OTCHET!E94</f>
        <v>1200000</v>
      </c>
      <c r="F30" s="288">
        <f>+G30+H30+I30+J30</f>
        <v>402383</v>
      </c>
      <c r="G30" s="287">
        <f>[1]OTCHET!G90+[1]OTCHET!G93+[1]OTCHET!G94</f>
        <v>374177</v>
      </c>
      <c r="H30" s="286">
        <f>[1]OTCHET!H90+[1]OTCHET!H93+[1]OTCHET!H94</f>
        <v>0</v>
      </c>
      <c r="I30" s="286">
        <f>[1]OTCHET!I90+[1]OTCHET!I93+[1]OTCHET!I94</f>
        <v>27825</v>
      </c>
      <c r="J30" s="285">
        <f>[1]OTCHET!J90+[1]OTCHET!J93+[1]OTCHET!J94</f>
        <v>381</v>
      </c>
      <c r="K30" s="226"/>
      <c r="L30" s="226"/>
      <c r="M30" s="226"/>
      <c r="N30" s="192"/>
      <c r="O30" s="284" t="s">
        <v>126</v>
      </c>
      <c r="P30" s="11"/>
      <c r="Q30" s="260"/>
      <c r="R30" s="257"/>
      <c r="S30" s="257"/>
      <c r="T30" s="257"/>
      <c r="U30" s="257"/>
      <c r="V30" s="257"/>
      <c r="W30" s="257"/>
      <c r="X30" s="257"/>
      <c r="Y30" s="257"/>
      <c r="Z30" s="257"/>
    </row>
    <row r="31" spans="1:26" ht="15.75">
      <c r="A31" s="259">
        <v>45</v>
      </c>
      <c r="B31" s="283" t="s">
        <v>125</v>
      </c>
      <c r="C31" s="283" t="s">
        <v>124</v>
      </c>
      <c r="D31" s="283"/>
      <c r="E31" s="84">
        <f>[1]OTCHET!E108</f>
        <v>0</v>
      </c>
      <c r="F31" s="84">
        <f>+G31+H31+I31+J31</f>
        <v>96533</v>
      </c>
      <c r="G31" s="83">
        <f>[1]OTCHET!G108</f>
        <v>82299</v>
      </c>
      <c r="H31" s="82">
        <f>[1]OTCHET!H108</f>
        <v>0</v>
      </c>
      <c r="I31" s="82">
        <f>[1]OTCHET!I108</f>
        <v>1580</v>
      </c>
      <c r="J31" s="81">
        <f>[1]OTCHET!J108</f>
        <v>12654</v>
      </c>
      <c r="K31" s="226"/>
      <c r="L31" s="226"/>
      <c r="M31" s="226"/>
      <c r="N31" s="192"/>
      <c r="O31" s="80" t="s">
        <v>124</v>
      </c>
      <c r="P31" s="11"/>
      <c r="Q31" s="260"/>
      <c r="R31" s="257"/>
      <c r="S31" s="257"/>
      <c r="T31" s="257"/>
      <c r="U31" s="257"/>
      <c r="V31" s="257"/>
      <c r="W31" s="257"/>
      <c r="X31" s="257"/>
      <c r="Y31" s="257"/>
      <c r="Z31" s="257"/>
    </row>
    <row r="32" spans="1:26" ht="15.75">
      <c r="A32" s="259">
        <v>50</v>
      </c>
      <c r="B32" s="283" t="s">
        <v>123</v>
      </c>
      <c r="C32" s="283" t="s">
        <v>122</v>
      </c>
      <c r="D32" s="283"/>
      <c r="E32" s="84">
        <f>[1]OTCHET!E112+[1]OTCHET!E120+[1]OTCHET!E136+[1]OTCHET!E137</f>
        <v>0</v>
      </c>
      <c r="F32" s="84">
        <f>+G32+H32+I32+J32</f>
        <v>24765</v>
      </c>
      <c r="G32" s="83">
        <f>[1]OTCHET!G112+[1]OTCHET!G120+[1]OTCHET!G136+[1]OTCHET!G137</f>
        <v>23100</v>
      </c>
      <c r="H32" s="82">
        <f>[1]OTCHET!H112+[1]OTCHET!H120+[1]OTCHET!H136+[1]OTCHET!H137</f>
        <v>0</v>
      </c>
      <c r="I32" s="82">
        <f>[1]OTCHET!I112+[1]OTCHET!I120+[1]OTCHET!I136+[1]OTCHET!I137</f>
        <v>14700</v>
      </c>
      <c r="J32" s="81">
        <f>[1]OTCHET!J112+[1]OTCHET!J120+[1]OTCHET!J136+[1]OTCHET!J137</f>
        <v>-13035</v>
      </c>
      <c r="K32" s="219"/>
      <c r="L32" s="219"/>
      <c r="M32" s="219"/>
      <c r="N32" s="192"/>
      <c r="O32" s="80" t="s">
        <v>122</v>
      </c>
      <c r="P32" s="11"/>
      <c r="Q32" s="260"/>
      <c r="R32" s="257"/>
      <c r="S32" s="257"/>
      <c r="T32" s="257"/>
      <c r="U32" s="257"/>
      <c r="V32" s="257"/>
      <c r="W32" s="257"/>
      <c r="X32" s="257"/>
      <c r="Y32" s="257"/>
      <c r="Z32" s="257"/>
    </row>
    <row r="33" spans="1:26" ht="16.5" thickBot="1">
      <c r="A33" s="259">
        <v>51</v>
      </c>
      <c r="B33" s="281" t="s">
        <v>121</v>
      </c>
      <c r="C33" s="282" t="s">
        <v>120</v>
      </c>
      <c r="D33" s="281"/>
      <c r="E33" s="77">
        <f>[1]OTCHET!E124</f>
        <v>0</v>
      </c>
      <c r="F33" s="77">
        <f>+G33+H33+I33+J33</f>
        <v>0</v>
      </c>
      <c r="G33" s="76">
        <f>[1]OTCHET!G124</f>
        <v>0</v>
      </c>
      <c r="H33" s="75">
        <f>[1]OTCHET!H124</f>
        <v>0</v>
      </c>
      <c r="I33" s="75">
        <f>[1]OTCHET!I124</f>
        <v>0</v>
      </c>
      <c r="J33" s="74">
        <f>[1]OTCHET!J124</f>
        <v>0</v>
      </c>
      <c r="K33" s="219"/>
      <c r="L33" s="219"/>
      <c r="M33" s="219"/>
      <c r="N33" s="192"/>
      <c r="O33" s="72" t="s">
        <v>120</v>
      </c>
      <c r="P33" s="11"/>
      <c r="Q33" s="260"/>
      <c r="R33" s="257"/>
      <c r="S33" s="257"/>
      <c r="T33" s="257"/>
      <c r="U33" s="257"/>
      <c r="V33" s="257"/>
      <c r="W33" s="257"/>
      <c r="X33" s="257"/>
      <c r="Y33" s="257"/>
      <c r="Z33" s="257"/>
    </row>
    <row r="34" spans="1:26" ht="16.5" hidden="1" customHeight="1" thickBot="1">
      <c r="A34" s="259">
        <v>52</v>
      </c>
      <c r="B34" s="207"/>
      <c r="C34" s="280"/>
      <c r="D34" s="280"/>
      <c r="E34" s="279"/>
      <c r="F34" s="279">
        <f>+G34+H34+I34+J34</f>
        <v>0</v>
      </c>
      <c r="G34" s="278"/>
      <c r="H34" s="277"/>
      <c r="I34" s="277"/>
      <c r="J34" s="276"/>
      <c r="K34" s="219"/>
      <c r="L34" s="219"/>
      <c r="M34" s="219"/>
      <c r="N34" s="192"/>
      <c r="O34" s="275"/>
      <c r="P34" s="11"/>
      <c r="Q34" s="260"/>
      <c r="R34" s="257"/>
      <c r="S34" s="257"/>
      <c r="T34" s="257"/>
      <c r="U34" s="257"/>
      <c r="V34" s="257"/>
      <c r="W34" s="257"/>
      <c r="X34" s="257"/>
      <c r="Y34" s="257"/>
      <c r="Z34" s="257"/>
    </row>
    <row r="35" spans="1:26" ht="16.5" hidden="1" customHeight="1" thickBot="1">
      <c r="A35" s="259"/>
      <c r="B35" s="274"/>
      <c r="C35" s="274"/>
      <c r="D35" s="274"/>
      <c r="E35" s="273"/>
      <c r="F35" s="273">
        <f>+G35+H35+I35+J35</f>
        <v>0</v>
      </c>
      <c r="G35" s="272"/>
      <c r="H35" s="271"/>
      <c r="I35" s="271"/>
      <c r="J35" s="270"/>
      <c r="K35" s="269"/>
      <c r="L35" s="269"/>
      <c r="M35" s="269"/>
      <c r="N35" s="192"/>
      <c r="O35" s="268"/>
      <c r="P35" s="11"/>
      <c r="Q35" s="260"/>
      <c r="R35" s="257"/>
      <c r="S35" s="257"/>
      <c r="T35" s="257"/>
      <c r="U35" s="257"/>
      <c r="V35" s="257"/>
      <c r="W35" s="257"/>
      <c r="X35" s="257"/>
      <c r="Y35" s="257"/>
      <c r="Z35" s="257"/>
    </row>
    <row r="36" spans="1:26" ht="16.5" thickBot="1">
      <c r="A36" s="259">
        <v>60</v>
      </c>
      <c r="B36" s="267" t="s">
        <v>119</v>
      </c>
      <c r="C36" s="267" t="s">
        <v>118</v>
      </c>
      <c r="D36" s="267"/>
      <c r="E36" s="266">
        <f>+[1]OTCHET!E138</f>
        <v>0</v>
      </c>
      <c r="F36" s="266">
        <f>+G36+H36+I36+J36</f>
        <v>0</v>
      </c>
      <c r="G36" s="265">
        <f>+[1]OTCHET!G138</f>
        <v>0</v>
      </c>
      <c r="H36" s="264">
        <f>+[1]OTCHET!H138</f>
        <v>0</v>
      </c>
      <c r="I36" s="264">
        <f>+[1]OTCHET!I138</f>
        <v>0</v>
      </c>
      <c r="J36" s="263">
        <f>+[1]OTCHET!J138</f>
        <v>0</v>
      </c>
      <c r="K36" s="262"/>
      <c r="L36" s="262"/>
      <c r="M36" s="262"/>
      <c r="N36" s="63"/>
      <c r="O36" s="261" t="s">
        <v>118</v>
      </c>
      <c r="P36" s="11"/>
      <c r="Q36" s="260"/>
      <c r="R36" s="257"/>
      <c r="S36" s="257"/>
      <c r="T36" s="257"/>
      <c r="U36" s="257"/>
      <c r="V36" s="257"/>
      <c r="W36" s="257"/>
      <c r="X36" s="257"/>
      <c r="Y36" s="257"/>
      <c r="Z36" s="257"/>
    </row>
    <row r="37" spans="1:26" ht="15.75">
      <c r="A37" s="259">
        <v>65</v>
      </c>
      <c r="B37" s="180" t="s">
        <v>117</v>
      </c>
      <c r="C37" s="180" t="s">
        <v>116</v>
      </c>
      <c r="D37" s="180"/>
      <c r="E37" s="178">
        <f>[1]OTCHET!E141+[1]OTCHET!E150+[1]OTCHET!E159</f>
        <v>0</v>
      </c>
      <c r="F37" s="178">
        <f>+G37+H37+I37+J37</f>
        <v>0</v>
      </c>
      <c r="G37" s="177">
        <f>[1]OTCHET!G141+[1]OTCHET!G150+[1]OTCHET!G159</f>
        <v>0</v>
      </c>
      <c r="H37" s="176">
        <f>[1]OTCHET!H141+[1]OTCHET!H150+[1]OTCHET!H159</f>
        <v>0</v>
      </c>
      <c r="I37" s="176">
        <f>[1]OTCHET!I141+[1]OTCHET!I150+[1]OTCHET!I159</f>
        <v>0</v>
      </c>
      <c r="J37" s="175">
        <f>[1]OTCHET!J141+[1]OTCHET!J150+[1]OTCHET!J159</f>
        <v>0</v>
      </c>
      <c r="K37" s="258"/>
      <c r="L37" s="258"/>
      <c r="M37" s="258"/>
      <c r="N37" s="63"/>
      <c r="O37" s="173" t="s">
        <v>116</v>
      </c>
      <c r="P37" s="11"/>
      <c r="Q37" s="10"/>
      <c r="R37" s="257"/>
      <c r="S37" s="257"/>
      <c r="T37" s="257"/>
      <c r="U37" s="257"/>
      <c r="V37" s="257"/>
      <c r="W37" s="257"/>
      <c r="X37" s="257"/>
      <c r="Y37" s="257"/>
      <c r="Z37" s="257"/>
    </row>
    <row r="38" spans="1:26" ht="19.5" thickBot="1">
      <c r="A38" s="4">
        <v>70</v>
      </c>
      <c r="B38" s="256" t="s">
        <v>115</v>
      </c>
      <c r="C38" s="255" t="s">
        <v>114</v>
      </c>
      <c r="D38" s="254"/>
      <c r="E38" s="253">
        <f>SUM(E39:E53)-E44-E46-E51-E52</f>
        <v>1235000</v>
      </c>
      <c r="F38" s="253">
        <f>SUM(F39:F53)-F44-F46-F51-F52</f>
        <v>404322</v>
      </c>
      <c r="G38" s="252">
        <f>SUM(G39:G53)-G44-G46-G51-G52</f>
        <v>313365</v>
      </c>
      <c r="H38" s="251">
        <f>SUM(H39:H53)-H44-H46-H51-H52</f>
        <v>0</v>
      </c>
      <c r="I38" s="251">
        <f>SUM(I39:I53)-I44-I46-I51-I52</f>
        <v>5116</v>
      </c>
      <c r="J38" s="250">
        <f>SUM(J39:J53)-J44-J46-J51-J52</f>
        <v>85841</v>
      </c>
      <c r="K38" s="249">
        <f>SUM(K39:K52)-K44-K46-K51</f>
        <v>0</v>
      </c>
      <c r="L38" s="249">
        <f>SUM(L39:L52)-L44-L46-L51</f>
        <v>0</v>
      </c>
      <c r="M38" s="249">
        <f>SUM(M39:M51)-M44-M50</f>
        <v>0</v>
      </c>
      <c r="N38" s="192"/>
      <c r="O38" s="248" t="s">
        <v>114</v>
      </c>
      <c r="P38" s="55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6" t="s">
        <v>113</v>
      </c>
      <c r="C39" s="247" t="s">
        <v>112</v>
      </c>
      <c r="D39" s="246"/>
      <c r="E39" s="245">
        <f>[1]OTCHET!E186</f>
        <v>728200</v>
      </c>
      <c r="F39" s="245">
        <f>+G39+H39+I39+J39</f>
        <v>221196</v>
      </c>
      <c r="G39" s="244">
        <f>[1]OTCHET!G186</f>
        <v>190888</v>
      </c>
      <c r="H39" s="243">
        <f>[1]OTCHET!H186</f>
        <v>0</v>
      </c>
      <c r="I39" s="243">
        <f>[1]OTCHET!I186</f>
        <v>-84</v>
      </c>
      <c r="J39" s="242">
        <f>[1]OTCHET!J186</f>
        <v>30392</v>
      </c>
      <c r="K39" s="241"/>
      <c r="L39" s="241"/>
      <c r="M39" s="241"/>
      <c r="N39" s="53"/>
      <c r="O39" s="240" t="s">
        <v>112</v>
      </c>
      <c r="P39" s="55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3" t="s">
        <v>111</v>
      </c>
      <c r="C40" s="85" t="s">
        <v>110</v>
      </c>
      <c r="D40" s="93"/>
      <c r="E40" s="84">
        <f>[1]OTCHET!E189</f>
        <v>30000</v>
      </c>
      <c r="F40" s="84">
        <f>+G40+H40+I40+J40</f>
        <v>14737</v>
      </c>
      <c r="G40" s="83">
        <f>[1]OTCHET!G189</f>
        <v>14737</v>
      </c>
      <c r="H40" s="82">
        <f>[1]OTCHET!H189</f>
        <v>0</v>
      </c>
      <c r="I40" s="82">
        <f>[1]OTCHET!I189</f>
        <v>0</v>
      </c>
      <c r="J40" s="81">
        <f>[1]OTCHET!J189</f>
        <v>0</v>
      </c>
      <c r="K40" s="226"/>
      <c r="L40" s="226"/>
      <c r="M40" s="226"/>
      <c r="N40" s="53"/>
      <c r="O40" s="80" t="s">
        <v>110</v>
      </c>
      <c r="P40" s="55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3" t="s">
        <v>109</v>
      </c>
      <c r="C41" s="85" t="s">
        <v>108</v>
      </c>
      <c r="D41" s="93"/>
      <c r="E41" s="84">
        <f>+[1]OTCHET!E195+[1]OTCHET!E203</f>
        <v>185000</v>
      </c>
      <c r="F41" s="84">
        <f>+G41+H41+I41+J41</f>
        <v>55449</v>
      </c>
      <c r="G41" s="83">
        <f>+[1]OTCHET!G195+[1]OTCHET!G203</f>
        <v>0</v>
      </c>
      <c r="H41" s="82">
        <f>+[1]OTCHET!H195+[1]OTCHET!H203</f>
        <v>0</v>
      </c>
      <c r="I41" s="82">
        <f>+[1]OTCHET!I195+[1]OTCHET!I203</f>
        <v>0</v>
      </c>
      <c r="J41" s="81">
        <f>+[1]OTCHET!J195+[1]OTCHET!J203</f>
        <v>55449</v>
      </c>
      <c r="K41" s="226"/>
      <c r="L41" s="226"/>
      <c r="M41" s="226"/>
      <c r="N41" s="53"/>
      <c r="O41" s="80" t="s">
        <v>108</v>
      </c>
      <c r="P41" s="55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3" t="s">
        <v>107</v>
      </c>
      <c r="C42" s="85" t="s">
        <v>106</v>
      </c>
      <c r="D42" s="93"/>
      <c r="E42" s="84">
        <f>+[1]OTCHET!E204+[1]OTCHET!E222+[1]OTCHET!E269</f>
        <v>276800</v>
      </c>
      <c r="F42" s="84">
        <f>+G42+H42+I42+J42</f>
        <v>112940</v>
      </c>
      <c r="G42" s="83">
        <f>+[1]OTCHET!G204+[1]OTCHET!G222+[1]OTCHET!G269</f>
        <v>107740</v>
      </c>
      <c r="H42" s="82">
        <f>+[1]OTCHET!H204+[1]OTCHET!H222+[1]OTCHET!H269</f>
        <v>0</v>
      </c>
      <c r="I42" s="82">
        <f>+[1]OTCHET!I204+[1]OTCHET!I222+[1]OTCHET!I269</f>
        <v>5200</v>
      </c>
      <c r="J42" s="81">
        <f>+[1]OTCHET!J204+[1]OTCHET!J222+[1]OTCHET!J269</f>
        <v>0</v>
      </c>
      <c r="K42" s="226"/>
      <c r="L42" s="226"/>
      <c r="M42" s="226"/>
      <c r="N42" s="53"/>
      <c r="O42" s="80" t="s">
        <v>106</v>
      </c>
      <c r="P42" s="55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21" t="s">
        <v>105</v>
      </c>
      <c r="C43" s="78" t="s">
        <v>104</v>
      </c>
      <c r="D43" s="121"/>
      <c r="E43" s="77">
        <f>+[1]OTCHET!E226+[1]OTCHET!E232+[1]OTCHET!E235+[1]OTCHET!E236+[1]OTCHET!E237+[1]OTCHET!E238+[1]OTCHET!E239</f>
        <v>0</v>
      </c>
      <c r="F43" s="77">
        <f>+G43+H43+I43+J43</f>
        <v>0</v>
      </c>
      <c r="G43" s="76">
        <f>+[1]OTCHET!G226+[1]OTCHET!G232+[1]OTCHET!G235+[1]OTCHET!G236+[1]OTCHET!G237+[1]OTCHET!G238+[1]OTCHET!G239</f>
        <v>0</v>
      </c>
      <c r="H43" s="75">
        <f>+[1]OTCHET!H226+[1]OTCHET!H232+[1]OTCHET!H235+[1]OTCHET!H236+[1]OTCHET!H237+[1]OTCHET!H238+[1]OTCHET!H239</f>
        <v>0</v>
      </c>
      <c r="I43" s="75">
        <f>+[1]OTCHET!I226+[1]OTCHET!I232+[1]OTCHET!I235+[1]OTCHET!I236+[1]OTCHET!I237+[1]OTCHET!I238+[1]OTCHET!I239</f>
        <v>0</v>
      </c>
      <c r="J43" s="74">
        <f>+[1]OTCHET!J226+[1]OTCHET!J232+[1]OTCHET!J235+[1]OTCHET!J236+[1]OTCHET!J237+[1]OTCHET!J238+[1]OTCHET!J239</f>
        <v>0</v>
      </c>
      <c r="K43" s="226"/>
      <c r="L43" s="226"/>
      <c r="M43" s="226"/>
      <c r="N43" s="53"/>
      <c r="O43" s="72" t="s">
        <v>104</v>
      </c>
      <c r="P43" s="55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4" t="s">
        <v>103</v>
      </c>
      <c r="C44" s="234" t="s">
        <v>102</v>
      </c>
      <c r="D44" s="234"/>
      <c r="E44" s="233">
        <f>+[1]OTCHET!E235+[1]OTCHET!E236+[1]OTCHET!E237+[1]OTCHET!E238+[1]OTCHET!E241+[1]OTCHET!E242+[1]OTCHET!E245</f>
        <v>0</v>
      </c>
      <c r="F44" s="233">
        <f>+G44+H44+I44+J44</f>
        <v>0</v>
      </c>
      <c r="G44" s="232">
        <f>+[1]OTCHET!G235+[1]OTCHET!G236+[1]OTCHET!G237+[1]OTCHET!G238+[1]OTCHET!G241+[1]OTCHET!G242+[1]OTCHET!G245</f>
        <v>0</v>
      </c>
      <c r="H44" s="231">
        <f>+[1]OTCHET!H235+[1]OTCHET!H236+[1]OTCHET!H237+[1]OTCHET!H238+[1]OTCHET!H241+[1]OTCHET!H242+[1]OTCHET!H245</f>
        <v>0</v>
      </c>
      <c r="I44" s="230">
        <f>+[1]OTCHET!I235+[1]OTCHET!I236+[1]OTCHET!I237+[1]OTCHET!I238+[1]OTCHET!I241+[1]OTCHET!I242+[1]OTCHET!I245</f>
        <v>0</v>
      </c>
      <c r="J44" s="229">
        <f>+[1]OTCHET!J235+[1]OTCHET!J236+[1]OTCHET!J237+[1]OTCHET!J238+[1]OTCHET!J241+[1]OTCHET!J242+[1]OTCHET!J245</f>
        <v>0</v>
      </c>
      <c r="K44" s="226"/>
      <c r="L44" s="226"/>
      <c r="M44" s="226"/>
      <c r="N44" s="53"/>
      <c r="O44" s="228" t="s">
        <v>102</v>
      </c>
      <c r="P44" s="55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101" t="s">
        <v>101</v>
      </c>
      <c r="C45" s="100" t="s">
        <v>100</v>
      </c>
      <c r="D45" s="101"/>
      <c r="E45" s="239">
        <f>+[1]OTCHET!E253+[1]OTCHET!E254+[1]OTCHET!E255+[1]OTCHET!E256</f>
        <v>0</v>
      </c>
      <c r="F45" s="239">
        <f>+G45+H45+I45+J45</f>
        <v>0</v>
      </c>
      <c r="G45" s="238">
        <f>+[1]OTCHET!G253+[1]OTCHET!G254+[1]OTCHET!G255+[1]OTCHET!G256</f>
        <v>0</v>
      </c>
      <c r="H45" s="237">
        <f>+[1]OTCHET!H253+[1]OTCHET!H254+[1]OTCHET!H255+[1]OTCHET!H256</f>
        <v>0</v>
      </c>
      <c r="I45" s="237">
        <f>+[1]OTCHET!I253+[1]OTCHET!I254+[1]OTCHET!I255+[1]OTCHET!I256</f>
        <v>0</v>
      </c>
      <c r="J45" s="236">
        <f>+[1]OTCHET!J253+[1]OTCHET!J254+[1]OTCHET!J255+[1]OTCHET!J256</f>
        <v>0</v>
      </c>
      <c r="K45" s="226"/>
      <c r="L45" s="226"/>
      <c r="M45" s="226"/>
      <c r="N45" s="53"/>
      <c r="O45" s="235" t="s">
        <v>100</v>
      </c>
      <c r="P45" s="55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4" t="s">
        <v>99</v>
      </c>
      <c r="C46" s="234" t="s">
        <v>98</v>
      </c>
      <c r="D46" s="234"/>
      <c r="E46" s="233">
        <f>+[1]OTCHET!E254</f>
        <v>0</v>
      </c>
      <c r="F46" s="233">
        <f>+G46+H46+I46+J46</f>
        <v>0</v>
      </c>
      <c r="G46" s="232">
        <f>+[1]OTCHET!G254</f>
        <v>0</v>
      </c>
      <c r="H46" s="231">
        <f>+[1]OTCHET!H254</f>
        <v>0</v>
      </c>
      <c r="I46" s="230">
        <f>+[1]OTCHET!I254</f>
        <v>0</v>
      </c>
      <c r="J46" s="229">
        <f>+[1]OTCHET!J254</f>
        <v>0</v>
      </c>
      <c r="K46" s="226"/>
      <c r="L46" s="226"/>
      <c r="M46" s="226"/>
      <c r="N46" s="53"/>
      <c r="O46" s="228" t="s">
        <v>98</v>
      </c>
      <c r="P46" s="55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5" t="s">
        <v>97</v>
      </c>
      <c r="C47" s="85" t="s">
        <v>96</v>
      </c>
      <c r="D47" s="93"/>
      <c r="E47" s="84">
        <f>+[1]OTCHET!E263+[1]OTCHET!E267+[1]OTCHET!E268+[1]OTCHET!E270</f>
        <v>0</v>
      </c>
      <c r="F47" s="84">
        <f>+G47+H47+I47+J47</f>
        <v>0</v>
      </c>
      <c r="G47" s="83">
        <f>+[1]OTCHET!G263+[1]OTCHET!G267+[1]OTCHET!G268+[1]OTCHET!G270</f>
        <v>0</v>
      </c>
      <c r="H47" s="82">
        <f>+[1]OTCHET!H263+[1]OTCHET!H267+[1]OTCHET!H268+[1]OTCHET!H270</f>
        <v>0</v>
      </c>
      <c r="I47" s="82">
        <f>+[1]OTCHET!I263+[1]OTCHET!I267+[1]OTCHET!I268+[1]OTCHET!I270</f>
        <v>0</v>
      </c>
      <c r="J47" s="81">
        <f>+[1]OTCHET!J263+[1]OTCHET!J267+[1]OTCHET!J268+[1]OTCHET!J270</f>
        <v>0</v>
      </c>
      <c r="K47" s="226"/>
      <c r="L47" s="226"/>
      <c r="M47" s="226"/>
      <c r="N47" s="53"/>
      <c r="O47" s="80" t="s">
        <v>96</v>
      </c>
      <c r="P47" s="55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5" t="s">
        <v>95</v>
      </c>
      <c r="C48" s="85" t="s">
        <v>94</v>
      </c>
      <c r="D48" s="93"/>
      <c r="E48" s="84">
        <f>[1]OTCHET!E273+[1]OTCHET!E274+[1]OTCHET!E282+[1]OTCHET!E285</f>
        <v>15000</v>
      </c>
      <c r="F48" s="84">
        <f>+G48+H48+I48+J48</f>
        <v>0</v>
      </c>
      <c r="G48" s="83">
        <f>[1]OTCHET!G273+[1]OTCHET!G274+[1]OTCHET!G282+[1]OTCHET!G285</f>
        <v>0</v>
      </c>
      <c r="H48" s="82">
        <f>[1]OTCHET!H273+[1]OTCHET!H274+[1]OTCHET!H282+[1]OTCHET!H285</f>
        <v>0</v>
      </c>
      <c r="I48" s="82">
        <f>[1]OTCHET!I273+[1]OTCHET!I274+[1]OTCHET!I282+[1]OTCHET!I285</f>
        <v>0</v>
      </c>
      <c r="J48" s="81">
        <f>[1]OTCHET!J273+[1]OTCHET!J274+[1]OTCHET!J282+[1]OTCHET!J285</f>
        <v>0</v>
      </c>
      <c r="K48" s="226"/>
      <c r="L48" s="226"/>
      <c r="M48" s="226"/>
      <c r="N48" s="53"/>
      <c r="O48" s="80" t="s">
        <v>94</v>
      </c>
      <c r="P48" s="55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5" t="s">
        <v>93</v>
      </c>
      <c r="C49" s="85" t="s">
        <v>92</v>
      </c>
      <c r="D49" s="85"/>
      <c r="E49" s="84">
        <f>+[1]OTCHET!E286</f>
        <v>0</v>
      </c>
      <c r="F49" s="84">
        <f>+G49+H49+I49+J49</f>
        <v>0</v>
      </c>
      <c r="G49" s="83">
        <f>+[1]OTCHET!G286</f>
        <v>0</v>
      </c>
      <c r="H49" s="82">
        <f>+[1]OTCHET!H286</f>
        <v>0</v>
      </c>
      <c r="I49" s="82">
        <f>+[1]OTCHET!I286</f>
        <v>0</v>
      </c>
      <c r="J49" s="81">
        <f>+[1]OTCHET!J286</f>
        <v>0</v>
      </c>
      <c r="K49" s="226"/>
      <c r="L49" s="226"/>
      <c r="M49" s="226"/>
      <c r="N49" s="53"/>
      <c r="O49" s="80" t="s">
        <v>92</v>
      </c>
      <c r="P49" s="55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21" t="s">
        <v>91</v>
      </c>
      <c r="C50" s="227" t="s">
        <v>90</v>
      </c>
      <c r="D50" s="78"/>
      <c r="E50" s="77">
        <f>+[1]OTCHET!E291</f>
        <v>0</v>
      </c>
      <c r="F50" s="77">
        <f>+G50+H50+I50+J50</f>
        <v>0</v>
      </c>
      <c r="G50" s="76">
        <f>+[1]OTCHET!G291</f>
        <v>0</v>
      </c>
      <c r="H50" s="75">
        <f>+[1]OTCHET!H291</f>
        <v>0</v>
      </c>
      <c r="I50" s="75">
        <f>+[1]OTCHET!I291</f>
        <v>0</v>
      </c>
      <c r="J50" s="74">
        <f>+[1]OTCHET!J291</f>
        <v>0</v>
      </c>
      <c r="K50" s="226"/>
      <c r="L50" s="226"/>
      <c r="M50" s="226"/>
      <c r="N50" s="53"/>
      <c r="O50" s="72" t="s">
        <v>90</v>
      </c>
      <c r="P50" s="55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5" t="s">
        <v>89</v>
      </c>
      <c r="C51" s="225" t="s">
        <v>88</v>
      </c>
      <c r="D51" s="224"/>
      <c r="E51" s="223">
        <f>[1]OTCHET!E292</f>
        <v>0</v>
      </c>
      <c r="F51" s="223">
        <f>+G51+H51+I51+J51</f>
        <v>0</v>
      </c>
      <c r="G51" s="222">
        <f>[1]OTCHET!G292</f>
        <v>0</v>
      </c>
      <c r="H51" s="221">
        <f>[1]OTCHET!H292</f>
        <v>0</v>
      </c>
      <c r="I51" s="221">
        <f>[1]OTCHET!I292</f>
        <v>0</v>
      </c>
      <c r="J51" s="220">
        <f>[1]OTCHET!J292</f>
        <v>0</v>
      </c>
      <c r="K51" s="219"/>
      <c r="L51" s="219"/>
      <c r="M51" s="219"/>
      <c r="N51" s="53"/>
      <c r="O51" s="218" t="s">
        <v>88</v>
      </c>
      <c r="P51" s="55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7" t="s">
        <v>87</v>
      </c>
      <c r="C52" s="216" t="s">
        <v>86</v>
      </c>
      <c r="D52" s="215"/>
      <c r="E52" s="214">
        <f>[1]OTCHET!E294</f>
        <v>0</v>
      </c>
      <c r="F52" s="214">
        <f>+G52+H52+I52+J52</f>
        <v>0</v>
      </c>
      <c r="G52" s="213">
        <f>[1]OTCHET!G294</f>
        <v>0</v>
      </c>
      <c r="H52" s="212">
        <f>[1]OTCHET!H294</f>
        <v>0</v>
      </c>
      <c r="I52" s="212">
        <f>[1]OTCHET!I294</f>
        <v>0</v>
      </c>
      <c r="J52" s="211">
        <f>[1]OTCHET!J294</f>
        <v>0</v>
      </c>
      <c r="K52" s="210"/>
      <c r="L52" s="210"/>
      <c r="M52" s="209"/>
      <c r="N52" s="53"/>
      <c r="O52" s="208" t="s">
        <v>86</v>
      </c>
      <c r="P52" s="55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81">
        <v>127</v>
      </c>
      <c r="B53" s="207" t="s">
        <v>85</v>
      </c>
      <c r="C53" s="207" t="s">
        <v>84</v>
      </c>
      <c r="D53" s="206"/>
      <c r="E53" s="205">
        <f>+[1]OTCHET!E295</f>
        <v>0</v>
      </c>
      <c r="F53" s="205">
        <f>+G53+H53+I53+J53</f>
        <v>0</v>
      </c>
      <c r="G53" s="204">
        <f>+[1]OTCHET!G295</f>
        <v>0</v>
      </c>
      <c r="H53" s="203">
        <f>+[1]OTCHET!H295</f>
        <v>0</v>
      </c>
      <c r="I53" s="203">
        <f>+[1]OTCHET!I295</f>
        <v>0</v>
      </c>
      <c r="J53" s="202">
        <f>+[1]OTCHET!J295</f>
        <v>0</v>
      </c>
      <c r="K53" s="201"/>
      <c r="L53" s="201"/>
      <c r="M53" s="151"/>
      <c r="N53" s="63"/>
      <c r="O53" s="200" t="s">
        <v>84</v>
      </c>
      <c r="P53" s="55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9" t="s">
        <v>83</v>
      </c>
      <c r="C54" s="198" t="s">
        <v>82</v>
      </c>
      <c r="D54" s="198"/>
      <c r="E54" s="197">
        <f>+E55+E56+E60</f>
        <v>35000</v>
      </c>
      <c r="F54" s="197">
        <f>+F55+F56+F60</f>
        <v>85841</v>
      </c>
      <c r="G54" s="196">
        <f>+G55+G56+G60</f>
        <v>0</v>
      </c>
      <c r="H54" s="195">
        <f>+H55+H56+H60</f>
        <v>0</v>
      </c>
      <c r="I54" s="194">
        <f>+I55+I56+I60</f>
        <v>0</v>
      </c>
      <c r="J54" s="193">
        <f>+J55+J56+J60</f>
        <v>85841</v>
      </c>
      <c r="K54" s="60">
        <f>+K55+K56+K59</f>
        <v>0</v>
      </c>
      <c r="L54" s="60">
        <f>+L55+L56+L59</f>
        <v>0</v>
      </c>
      <c r="M54" s="60">
        <f>+M55+M56+M59</f>
        <v>0</v>
      </c>
      <c r="N54" s="192"/>
      <c r="O54" s="191" t="s">
        <v>82</v>
      </c>
      <c r="P54" s="55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101" t="s">
        <v>81</v>
      </c>
      <c r="C55" s="100" t="s">
        <v>80</v>
      </c>
      <c r="D55" s="101"/>
      <c r="E55" s="98">
        <f>+[1]OTCHET!E355+[1]OTCHET!E369+[1]OTCHET!E382</f>
        <v>35000</v>
      </c>
      <c r="F55" s="98">
        <f>+G55+H55+I55+J55</f>
        <v>0</v>
      </c>
      <c r="G55" s="97">
        <f>+[1]OTCHET!G355+[1]OTCHET!G369+[1]OTCHET!G382</f>
        <v>0</v>
      </c>
      <c r="H55" s="96">
        <f>+[1]OTCHET!H355+[1]OTCHET!H369+[1]OTCHET!H382</f>
        <v>0</v>
      </c>
      <c r="I55" s="96">
        <f>+[1]OTCHET!I355+[1]OTCHET!I369+[1]OTCHET!I382</f>
        <v>0</v>
      </c>
      <c r="J55" s="95">
        <f>+[1]OTCHET!J355+[1]OTCHET!J369+[1]OTCHET!J382</f>
        <v>0</v>
      </c>
      <c r="K55" s="151"/>
      <c r="L55" s="151"/>
      <c r="M55" s="151"/>
      <c r="N55" s="63"/>
      <c r="O55" s="94" t="s">
        <v>80</v>
      </c>
      <c r="P55" s="55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3" t="s">
        <v>79</v>
      </c>
      <c r="C56" s="85" t="s">
        <v>78</v>
      </c>
      <c r="D56" s="93"/>
      <c r="E56" s="92">
        <f>+[1]OTCHET!E377+[1]OTCHET!E385+[1]OTCHET!E390+[1]OTCHET!E393+[1]OTCHET!E396+[1]OTCHET!E399+[1]OTCHET!E400+[1]OTCHET!E403+[1]OTCHET!E416+[1]OTCHET!E417+[1]OTCHET!E418+[1]OTCHET!E419+[1]OTCHET!E420</f>
        <v>0</v>
      </c>
      <c r="F56" s="92">
        <f>+G56+H56+I56+J56</f>
        <v>0</v>
      </c>
      <c r="G56" s="91">
        <f>+[1]OTCHET!G377+[1]OTCHET!G385+[1]OTCHET!G390+[1]OTCHET!G393+[1]OTCHET!G396+[1]OTCHET!G399+[1]OTCHET!G400+[1]OTCHET!G403+[1]OTCHET!G416+[1]OTCHET!G417+[1]OTCHET!G418+[1]OTCHET!G419+[1]OTCHET!G420</f>
        <v>0</v>
      </c>
      <c r="H56" s="90">
        <f>+[1]OTCHET!H377+[1]OTCHET!H385+[1]OTCHET!H390+[1]OTCHET!H393+[1]OTCHET!H396+[1]OTCHET!H399+[1]OTCHET!H400+[1]OTCHET!H403+[1]OTCHET!H416+[1]OTCHET!H417+[1]OTCHET!H418+[1]OTCHET!H419+[1]OTCHET!H420</f>
        <v>0</v>
      </c>
      <c r="I56" s="90">
        <f>+[1]OTCHET!I377+[1]OTCHET!I385+[1]OTCHET!I390+[1]OTCHET!I393+[1]OTCHET!I396+[1]OTCHET!I399+[1]OTCHET!I400+[1]OTCHET!I403+[1]OTCHET!I416+[1]OTCHET!I417+[1]OTCHET!I418+[1]OTCHET!I419+[1]OTCHET!I420</f>
        <v>0</v>
      </c>
      <c r="J56" s="89">
        <f>+[1]OTCHET!J377+[1]OTCHET!J385+[1]OTCHET!J390+[1]OTCHET!J393+[1]OTCHET!J396+[1]OTCHET!J399+[1]OTCHET!J400+[1]OTCHET!J403+[1]OTCHET!J416+[1]OTCHET!J417+[1]OTCHET!J418+[1]OTCHET!J419+[1]OTCHET!J420</f>
        <v>0</v>
      </c>
      <c r="K56" s="151"/>
      <c r="L56" s="151"/>
      <c r="M56" s="151"/>
      <c r="N56" s="63"/>
      <c r="O56" s="87" t="s">
        <v>78</v>
      </c>
      <c r="P56" s="55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8" t="s">
        <v>77</v>
      </c>
      <c r="C57" s="78" t="s">
        <v>76</v>
      </c>
      <c r="D57" s="121"/>
      <c r="E57" s="120">
        <f>+[1]OTCHET!E416+[1]OTCHET!E417+[1]OTCHET!E418+[1]OTCHET!E419+[1]OTCHET!E420</f>
        <v>0</v>
      </c>
      <c r="F57" s="120">
        <f>+G57+H57+I57+J57</f>
        <v>0</v>
      </c>
      <c r="G57" s="119">
        <f>+[1]OTCHET!G416+[1]OTCHET!G417+[1]OTCHET!G418+[1]OTCHET!G419+[1]OTCHET!G420</f>
        <v>0</v>
      </c>
      <c r="H57" s="118">
        <f>+[1]OTCHET!H416+[1]OTCHET!H417+[1]OTCHET!H418+[1]OTCHET!H419+[1]OTCHET!H420</f>
        <v>0</v>
      </c>
      <c r="I57" s="118">
        <f>+[1]OTCHET!I416+[1]OTCHET!I417+[1]OTCHET!I418+[1]OTCHET!I419+[1]OTCHET!I420</f>
        <v>0</v>
      </c>
      <c r="J57" s="117">
        <f>+[1]OTCHET!J416+[1]OTCHET!J417+[1]OTCHET!J418+[1]OTCHET!J419+[1]OTCHET!J420</f>
        <v>0</v>
      </c>
      <c r="K57" s="151"/>
      <c r="L57" s="151"/>
      <c r="M57" s="151"/>
      <c r="N57" s="63"/>
      <c r="O57" s="116" t="s">
        <v>76</v>
      </c>
      <c r="P57" s="55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90" t="s">
        <v>75</v>
      </c>
      <c r="C58" s="190" t="s">
        <v>74</v>
      </c>
      <c r="D58" s="189"/>
      <c r="E58" s="188">
        <f>[1]OTCHET!E399</f>
        <v>0</v>
      </c>
      <c r="F58" s="188">
        <f>+G58+H58+I58+J58</f>
        <v>0</v>
      </c>
      <c r="G58" s="187">
        <f>[1]OTCHET!G399</f>
        <v>0</v>
      </c>
      <c r="H58" s="186">
        <f>[1]OTCHET!H399</f>
        <v>0</v>
      </c>
      <c r="I58" s="186">
        <f>[1]OTCHET!I399</f>
        <v>0</v>
      </c>
      <c r="J58" s="185">
        <f>[1]OTCHET!J399</f>
        <v>0</v>
      </c>
      <c r="K58" s="151"/>
      <c r="L58" s="151"/>
      <c r="M58" s="151"/>
      <c r="N58" s="63"/>
      <c r="O58" s="184" t="s">
        <v>74</v>
      </c>
      <c r="P58" s="55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3"/>
      <c r="C59" s="182"/>
      <c r="D59" s="101"/>
      <c r="E59" s="98"/>
      <c r="F59" s="98">
        <f>+G59+H59+I59+J59</f>
        <v>0</v>
      </c>
      <c r="G59" s="97"/>
      <c r="H59" s="96"/>
      <c r="I59" s="96"/>
      <c r="J59" s="95"/>
      <c r="K59" s="151"/>
      <c r="L59" s="151"/>
      <c r="M59" s="151"/>
      <c r="N59" s="63"/>
      <c r="O59" s="94"/>
      <c r="P59" s="55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81">
        <v>162</v>
      </c>
      <c r="B60" s="179" t="s">
        <v>73</v>
      </c>
      <c r="C60" s="180" t="s">
        <v>72</v>
      </c>
      <c r="D60" s="179"/>
      <c r="E60" s="178">
        <f>[1]OTCHET!E406</f>
        <v>0</v>
      </c>
      <c r="F60" s="178">
        <f>+G60+H60+I60+J60</f>
        <v>85841</v>
      </c>
      <c r="G60" s="177">
        <f>[1]OTCHET!G406</f>
        <v>0</v>
      </c>
      <c r="H60" s="176">
        <f>[1]OTCHET!H406</f>
        <v>0</v>
      </c>
      <c r="I60" s="176">
        <f>[1]OTCHET!I406</f>
        <v>0</v>
      </c>
      <c r="J60" s="175">
        <f>[1]OTCHET!J406</f>
        <v>85841</v>
      </c>
      <c r="K60" s="174"/>
      <c r="L60" s="174"/>
      <c r="M60" s="174"/>
      <c r="N60" s="63"/>
      <c r="O60" s="173" t="s">
        <v>72</v>
      </c>
      <c r="P60" s="55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2" t="s">
        <v>71</v>
      </c>
      <c r="C61" s="171" t="s">
        <v>70</v>
      </c>
      <c r="D61" s="170"/>
      <c r="E61" s="169">
        <f>+[1]OTCHET!E246</f>
        <v>0</v>
      </c>
      <c r="F61" s="169">
        <f>+G61+H61+I61+J61</f>
        <v>0</v>
      </c>
      <c r="G61" s="168">
        <f>+[1]OTCHET!G246</f>
        <v>0</v>
      </c>
      <c r="H61" s="167">
        <f>+[1]OTCHET!H246</f>
        <v>0</v>
      </c>
      <c r="I61" s="167">
        <f>+[1]OTCHET!I246</f>
        <v>0</v>
      </c>
      <c r="J61" s="166">
        <f>+[1]OTCHET!J246</f>
        <v>0</v>
      </c>
      <c r="K61" s="165"/>
      <c r="L61" s="165"/>
      <c r="M61" s="165"/>
      <c r="N61" s="63"/>
      <c r="O61" s="164" t="s">
        <v>70</v>
      </c>
      <c r="P61" s="55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3" t="s">
        <v>69</v>
      </c>
      <c r="C62" s="162"/>
      <c r="D62" s="162"/>
      <c r="E62" s="161">
        <f>+E22-E38+E54-E61</f>
        <v>0</v>
      </c>
      <c r="F62" s="161">
        <f>+F22-F38+F54-F61</f>
        <v>205200</v>
      </c>
      <c r="G62" s="160">
        <f>+G22-G38+G54-G61</f>
        <v>166211</v>
      </c>
      <c r="H62" s="159">
        <f>+H22-H38+H54-H61</f>
        <v>0</v>
      </c>
      <c r="I62" s="159">
        <f>+I22-I38+I54-I61</f>
        <v>38989</v>
      </c>
      <c r="J62" s="158">
        <f>+J22-J38+J54-J61</f>
        <v>0</v>
      </c>
      <c r="K62" s="60">
        <f>+K22-K38+K54</f>
        <v>0</v>
      </c>
      <c r="L62" s="60">
        <f>+L22-L38+L54</f>
        <v>0</v>
      </c>
      <c r="M62" s="60">
        <f>+M22-M38+M54</f>
        <v>0</v>
      </c>
      <c r="N62" s="63"/>
      <c r="O62" s="157"/>
      <c r="P62" s="55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6">
        <f>+IF(+SUM(E$63:J$63)=0,0,"Контрола: дефицит/излишък = финансиране с обратен знак (V. + VІ. = 0)")</f>
        <v>0</v>
      </c>
      <c r="C63" s="155"/>
      <c r="D63" s="155"/>
      <c r="E63" s="154">
        <f>+E$62+E$64</f>
        <v>0</v>
      </c>
      <c r="F63" s="154">
        <f>+F$62+F$64</f>
        <v>0</v>
      </c>
      <c r="G63" s="153">
        <f>+G$62+G$64</f>
        <v>0</v>
      </c>
      <c r="H63" s="153">
        <f>+H$62+H$64</f>
        <v>0</v>
      </c>
      <c r="I63" s="153">
        <f>+I$62+I$64</f>
        <v>0</v>
      </c>
      <c r="J63" s="152">
        <f>+J$62+J$64</f>
        <v>0</v>
      </c>
      <c r="K63" s="151" t="e">
        <f>+K62+K64</f>
        <v>#REF!</v>
      </c>
      <c r="L63" s="151" t="e">
        <f>+L62+L64</f>
        <v>#REF!</v>
      </c>
      <c r="M63" s="151" t="e">
        <f>+M62+M64</f>
        <v>#REF!</v>
      </c>
      <c r="N63" s="63"/>
      <c r="O63" s="150"/>
      <c r="P63" s="55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9" t="s">
        <v>68</v>
      </c>
      <c r="C64" s="148" t="s">
        <v>67</v>
      </c>
      <c r="D64" s="148"/>
      <c r="E64" s="147">
        <f>SUM(+E66+E74+E75+E82+E83+E84+E87+E88+E89+E90+E91+E92+E93)</f>
        <v>0</v>
      </c>
      <c r="F64" s="147">
        <f>SUM(+F66+F74+F75+F82+F83+F84+F87+F88+F89+F90+F91+F92+F93)</f>
        <v>-205200</v>
      </c>
      <c r="G64" s="146">
        <f>SUM(+G66+G74+G75+G82+G83+G84+G87+G88+G89+G90+G91+G92+G93)</f>
        <v>-166211</v>
      </c>
      <c r="H64" s="145">
        <f>SUM(+H66+H74+H75+H82+H83+H84+H87+H88+H89+H90+H91+H92+H93)</f>
        <v>0</v>
      </c>
      <c r="I64" s="145">
        <f>SUM(+I66+I74+I75+I82+I83+I84+I87+I88+I89+I90+I91+I92+I93)</f>
        <v>-38989</v>
      </c>
      <c r="J64" s="144">
        <f>SUM(+J66+J74+J75+J82+J83+J84+J87+J88+J89+J90+J91+J92+J93)</f>
        <v>0</v>
      </c>
      <c r="K64" s="143" t="e">
        <f>SUM(+K66+K74+K75+K82+K83+K84+K87+K88+K89+K90+K91+K92+K93)</f>
        <v>#REF!</v>
      </c>
      <c r="L64" s="143" t="e">
        <f>SUM(+L66+L74+L75+L82+L83+L84+L87+L88+L89+L90+L91+L92+L93)</f>
        <v>#REF!</v>
      </c>
      <c r="M64" s="143" t="e">
        <f>SUM(+M66+M74+M75+M82+M83+M84+M87+M88+M89+M90+M91+M93+M94)</f>
        <v>#REF!</v>
      </c>
      <c r="N64" s="63"/>
      <c r="O64" s="142" t="s">
        <v>67</v>
      </c>
      <c r="P64" s="55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41"/>
      <c r="C65" s="141"/>
      <c r="D65" s="141"/>
      <c r="E65" s="140"/>
      <c r="F65" s="139">
        <f>+G65+H65+I65+J65</f>
        <v>0</v>
      </c>
      <c r="G65" s="138"/>
      <c r="H65" s="137"/>
      <c r="I65" s="137"/>
      <c r="J65" s="136"/>
      <c r="K65" s="135"/>
      <c r="L65" s="135"/>
      <c r="M65" s="135"/>
      <c r="N65" s="63"/>
      <c r="O65" s="134"/>
      <c r="P65" s="55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3">
        <v>195</v>
      </c>
      <c r="B66" s="121" t="s">
        <v>66</v>
      </c>
      <c r="C66" s="78" t="s">
        <v>65</v>
      </c>
      <c r="D66" s="121"/>
      <c r="E66" s="120">
        <f>SUM(E67:E73)</f>
        <v>0</v>
      </c>
      <c r="F66" s="120">
        <f>SUM(F67:F73)</f>
        <v>0</v>
      </c>
      <c r="G66" s="119">
        <f>SUM(G67:G73)</f>
        <v>0</v>
      </c>
      <c r="H66" s="118">
        <f>SUM(H67:H73)</f>
        <v>0</v>
      </c>
      <c r="I66" s="118">
        <f>SUM(I67:I73)</f>
        <v>0</v>
      </c>
      <c r="J66" s="117">
        <f>SUM(J67:J73)</f>
        <v>0</v>
      </c>
      <c r="K66" s="132" t="e">
        <f>SUM(K67:K73)</f>
        <v>#REF!</v>
      </c>
      <c r="L66" s="132" t="e">
        <f>SUM(L67:L73)</f>
        <v>#REF!</v>
      </c>
      <c r="M66" s="132" t="e">
        <f>SUM(M67:M73)</f>
        <v>#REF!</v>
      </c>
      <c r="N66" s="63"/>
      <c r="O66" s="116" t="s">
        <v>65</v>
      </c>
      <c r="P66" s="131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9">
        <v>200</v>
      </c>
      <c r="B67" s="115" t="s">
        <v>64</v>
      </c>
      <c r="C67" s="115" t="s">
        <v>63</v>
      </c>
      <c r="D67" s="115"/>
      <c r="E67" s="113">
        <f>+[1]OTCHET!E476+[1]OTCHET!E477+[1]OTCHET!E480+[1]OTCHET!E481+[1]OTCHET!E484+[1]OTCHET!E485+[1]OTCHET!E489</f>
        <v>0</v>
      </c>
      <c r="F67" s="113">
        <f>+G67+H67+I67+J67</f>
        <v>0</v>
      </c>
      <c r="G67" s="112">
        <f>+[1]OTCHET!G476+[1]OTCHET!G477+[1]OTCHET!G480+[1]OTCHET!G481+[1]OTCHET!G484+[1]OTCHET!G485+[1]OTCHET!G489</f>
        <v>0</v>
      </c>
      <c r="H67" s="111">
        <f>+[1]OTCHET!H476+[1]OTCHET!H477+[1]OTCHET!H480+[1]OTCHET!H481+[1]OTCHET!H484+[1]OTCHET!H485+[1]OTCHET!H489</f>
        <v>0</v>
      </c>
      <c r="I67" s="111">
        <f>+[1]OTCHET!I476+[1]OTCHET!I477+[1]OTCHET!I480+[1]OTCHET!I481+[1]OTCHET!I484+[1]OTCHET!I485+[1]OTCHET!I489</f>
        <v>0</v>
      </c>
      <c r="J67" s="110">
        <f>+[1]OTCHET!J476+[1]OTCHET!J477+[1]OTCHET!J480+[1]OTCHET!J481+[1]OTCHET!J484+[1]OTCHET!J485+[1]OTCHET!J489</f>
        <v>0</v>
      </c>
      <c r="K67" s="128" t="e">
        <f>+#REF!+#REF!+#REF!+#REF!+#REF!+#REF!+#REF!</f>
        <v>#REF!</v>
      </c>
      <c r="L67" s="128" t="e">
        <f>+#REF!+#REF!+#REF!+#REF!+#REF!+#REF!+#REF!</f>
        <v>#REF!</v>
      </c>
      <c r="M67" s="128" t="e">
        <f>+#REF!+#REF!+#REF!+#REF!+#REF!+#REF!+#REF!</f>
        <v>#REF!</v>
      </c>
      <c r="N67" s="63"/>
      <c r="O67" s="109" t="s">
        <v>63</v>
      </c>
      <c r="P67" s="71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9">
        <v>205</v>
      </c>
      <c r="B68" s="127" t="s">
        <v>62</v>
      </c>
      <c r="C68" s="127" t="s">
        <v>61</v>
      </c>
      <c r="D68" s="127"/>
      <c r="E68" s="126">
        <f>+[1]OTCHET!E478+[1]OTCHET!E479+[1]OTCHET!E482+[1]OTCHET!E483+[1]OTCHET!E486+[1]OTCHET!E487+[1]OTCHET!E488+[1]OTCHET!E490</f>
        <v>0</v>
      </c>
      <c r="F68" s="126">
        <f>+G68+H68+I68+J68</f>
        <v>0</v>
      </c>
      <c r="G68" s="125">
        <f>+[1]OTCHET!G478+[1]OTCHET!G479+[1]OTCHET!G482+[1]OTCHET!G483+[1]OTCHET!G486+[1]OTCHET!G487+[1]OTCHET!G488+[1]OTCHET!G490</f>
        <v>0</v>
      </c>
      <c r="H68" s="124">
        <f>+[1]OTCHET!H478+[1]OTCHET!H479+[1]OTCHET!H482+[1]OTCHET!H483+[1]OTCHET!H486+[1]OTCHET!H487+[1]OTCHET!H488+[1]OTCHET!H490</f>
        <v>0</v>
      </c>
      <c r="I68" s="124">
        <f>+[1]OTCHET!I478+[1]OTCHET!I479+[1]OTCHET!I482+[1]OTCHET!I483+[1]OTCHET!I486+[1]OTCHET!I487+[1]OTCHET!I488+[1]OTCHET!I490</f>
        <v>0</v>
      </c>
      <c r="J68" s="123">
        <f>+[1]OTCHET!J478+[1]OTCHET!J479+[1]OTCHET!J482+[1]OTCHET!J483+[1]OTCHET!J486+[1]OTCHET!J487+[1]OTCHET!J488+[1]OTCHET!J490</f>
        <v>0</v>
      </c>
      <c r="K68" s="128" t="e">
        <f>+#REF!+#REF!+#REF!+#REF!+#REF!+#REF!+#REF!+#REF!</f>
        <v>#REF!</v>
      </c>
      <c r="L68" s="128" t="e">
        <f>+#REF!+#REF!+#REF!+#REF!+#REF!+#REF!+#REF!+#REF!</f>
        <v>#REF!</v>
      </c>
      <c r="M68" s="128" t="e">
        <f>+#REF!+#REF!+#REF!+#REF!+#REF!+#REF!+#REF!+#REF!</f>
        <v>#REF!</v>
      </c>
      <c r="N68" s="63"/>
      <c r="O68" s="122" t="s">
        <v>61</v>
      </c>
      <c r="P68" s="71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9">
        <v>210</v>
      </c>
      <c r="B69" s="127" t="s">
        <v>60</v>
      </c>
      <c r="C69" s="127" t="s">
        <v>59</v>
      </c>
      <c r="D69" s="127"/>
      <c r="E69" s="126">
        <f>+[1]OTCHET!E491</f>
        <v>0</v>
      </c>
      <c r="F69" s="126">
        <f>+G69+H69+I69+J69</f>
        <v>0</v>
      </c>
      <c r="G69" s="125">
        <f>+[1]OTCHET!G491</f>
        <v>0</v>
      </c>
      <c r="H69" s="124">
        <f>+[1]OTCHET!H491</f>
        <v>0</v>
      </c>
      <c r="I69" s="124">
        <f>+[1]OTCHET!I491</f>
        <v>0</v>
      </c>
      <c r="J69" s="123">
        <f>+[1]OTCHET!J491</f>
        <v>0</v>
      </c>
      <c r="K69" s="128" t="e">
        <f>+#REF!</f>
        <v>#REF!</v>
      </c>
      <c r="L69" s="128" t="e">
        <f>+#REF!</f>
        <v>#REF!</v>
      </c>
      <c r="M69" s="128" t="e">
        <f>+#REF!</f>
        <v>#REF!</v>
      </c>
      <c r="N69" s="63"/>
      <c r="O69" s="122" t="s">
        <v>59</v>
      </c>
      <c r="P69" s="71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9">
        <v>215</v>
      </c>
      <c r="B70" s="127" t="s">
        <v>58</v>
      </c>
      <c r="C70" s="127" t="s">
        <v>57</v>
      </c>
      <c r="D70" s="127"/>
      <c r="E70" s="126">
        <f>+[1]OTCHET!E496</f>
        <v>0</v>
      </c>
      <c r="F70" s="126">
        <f>+G70+H70+I70+J70</f>
        <v>0</v>
      </c>
      <c r="G70" s="125">
        <f>+[1]OTCHET!G496</f>
        <v>0</v>
      </c>
      <c r="H70" s="124">
        <f>+[1]OTCHET!H496</f>
        <v>0</v>
      </c>
      <c r="I70" s="124">
        <f>+[1]OTCHET!I496</f>
        <v>0</v>
      </c>
      <c r="J70" s="123">
        <f>+[1]OTCHET!J496</f>
        <v>0</v>
      </c>
      <c r="K70" s="128" t="e">
        <f>+#REF!</f>
        <v>#REF!</v>
      </c>
      <c r="L70" s="128" t="e">
        <f>+#REF!</f>
        <v>#REF!</v>
      </c>
      <c r="M70" s="128" t="e">
        <f>+#REF!</f>
        <v>#REF!</v>
      </c>
      <c r="N70" s="63"/>
      <c r="O70" s="122" t="s">
        <v>57</v>
      </c>
      <c r="P70" s="71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9">
        <v>220</v>
      </c>
      <c r="B71" s="127" t="s">
        <v>56</v>
      </c>
      <c r="C71" s="127" t="s">
        <v>55</v>
      </c>
      <c r="D71" s="127"/>
      <c r="E71" s="126">
        <f>+[1]OTCHET!E536</f>
        <v>0</v>
      </c>
      <c r="F71" s="126">
        <f>+G71+H71+I71+J71</f>
        <v>0</v>
      </c>
      <c r="G71" s="125">
        <f>+[1]OTCHET!G536</f>
        <v>0</v>
      </c>
      <c r="H71" s="124">
        <f>+[1]OTCHET!H536</f>
        <v>0</v>
      </c>
      <c r="I71" s="124">
        <f>+[1]OTCHET!I536</f>
        <v>0</v>
      </c>
      <c r="J71" s="123">
        <f>+[1]OTCHET!J536</f>
        <v>0</v>
      </c>
      <c r="K71" s="128" t="e">
        <f>+#REF!</f>
        <v>#REF!</v>
      </c>
      <c r="L71" s="128" t="e">
        <f>+#REF!</f>
        <v>#REF!</v>
      </c>
      <c r="M71" s="128" t="e">
        <f>+#REF!</f>
        <v>#REF!</v>
      </c>
      <c r="N71" s="63"/>
      <c r="O71" s="122" t="s">
        <v>55</v>
      </c>
      <c r="P71" s="71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9">
        <v>230</v>
      </c>
      <c r="B72" s="130" t="s">
        <v>54</v>
      </c>
      <c r="C72" s="130" t="s">
        <v>53</v>
      </c>
      <c r="D72" s="130"/>
      <c r="E72" s="126">
        <f>+[1]OTCHET!E575+[1]OTCHET!E576</f>
        <v>0</v>
      </c>
      <c r="F72" s="126">
        <f>+G72+H72+I72+J72</f>
        <v>0</v>
      </c>
      <c r="G72" s="125">
        <f>+[1]OTCHET!G575+[1]OTCHET!G576</f>
        <v>0</v>
      </c>
      <c r="H72" s="124">
        <f>+[1]OTCHET!H575+[1]OTCHET!H576</f>
        <v>0</v>
      </c>
      <c r="I72" s="124">
        <f>+[1]OTCHET!I575+[1]OTCHET!I576</f>
        <v>0</v>
      </c>
      <c r="J72" s="123">
        <f>+[1]OTCHET!J575+[1]OTCHET!J576</f>
        <v>0</v>
      </c>
      <c r="K72" s="128" t="e">
        <f>+#REF!+#REF!</f>
        <v>#REF!</v>
      </c>
      <c r="L72" s="128" t="e">
        <f>+#REF!+#REF!</f>
        <v>#REF!</v>
      </c>
      <c r="M72" s="128" t="e">
        <f>+#REF!+#REF!</f>
        <v>#REF!</v>
      </c>
      <c r="N72" s="63"/>
      <c r="O72" s="122" t="s">
        <v>53</v>
      </c>
      <c r="P72" s="71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9">
        <v>235</v>
      </c>
      <c r="B73" s="129" t="s">
        <v>52</v>
      </c>
      <c r="C73" s="129" t="s">
        <v>51</v>
      </c>
      <c r="D73" s="129"/>
      <c r="E73" s="106">
        <f>+[1]OTCHET!E577+[1]OTCHET!E578+[1]OTCHET!E579</f>
        <v>0</v>
      </c>
      <c r="F73" s="106">
        <f>+G73+H73+I73+J73</f>
        <v>0</v>
      </c>
      <c r="G73" s="105">
        <f>+[1]OTCHET!G577+[1]OTCHET!G578+[1]OTCHET!G579</f>
        <v>0</v>
      </c>
      <c r="H73" s="104">
        <f>+[1]OTCHET!H577+[1]OTCHET!H578+[1]OTCHET!H579</f>
        <v>0</v>
      </c>
      <c r="I73" s="104">
        <f>+[1]OTCHET!I577+[1]OTCHET!I578+[1]OTCHET!I579</f>
        <v>0</v>
      </c>
      <c r="J73" s="103">
        <f>+[1]OTCHET!J577+[1]OTCHET!J578+[1]OTCHET!J579</f>
        <v>0</v>
      </c>
      <c r="K73" s="128" t="e">
        <f>+#REF!+#REF!+#REF!</f>
        <v>#REF!</v>
      </c>
      <c r="L73" s="128" t="e">
        <f>+#REF!+#REF!+#REF!</f>
        <v>#REF!</v>
      </c>
      <c r="M73" s="128" t="e">
        <f>+#REF!+#REF!+#REF!</f>
        <v>#REF!</v>
      </c>
      <c r="N73" s="63"/>
      <c r="O73" s="102" t="s">
        <v>51</v>
      </c>
      <c r="P73" s="71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9">
        <v>240</v>
      </c>
      <c r="B74" s="101" t="s">
        <v>50</v>
      </c>
      <c r="C74" s="100" t="s">
        <v>49</v>
      </c>
      <c r="D74" s="101"/>
      <c r="E74" s="98">
        <f>[1]OTCHET!E455</f>
        <v>0</v>
      </c>
      <c r="F74" s="98">
        <f>+G74+H74+I74+J74</f>
        <v>0</v>
      </c>
      <c r="G74" s="97">
        <f>[1]OTCHET!G455</f>
        <v>0</v>
      </c>
      <c r="H74" s="96">
        <f>[1]OTCHET!H455</f>
        <v>0</v>
      </c>
      <c r="I74" s="96">
        <f>[1]OTCHET!I455</f>
        <v>0</v>
      </c>
      <c r="J74" s="95">
        <f>[1]OTCHET!J455</f>
        <v>0</v>
      </c>
      <c r="K74" s="128" t="e">
        <f>#REF!</f>
        <v>#REF!</v>
      </c>
      <c r="L74" s="128" t="e">
        <f>#REF!</f>
        <v>#REF!</v>
      </c>
      <c r="M74" s="128" t="e">
        <f>#REF!</f>
        <v>#REF!</v>
      </c>
      <c r="N74" s="63"/>
      <c r="O74" s="94" t="s">
        <v>49</v>
      </c>
      <c r="P74" s="71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9">
        <v>245</v>
      </c>
      <c r="B75" s="121" t="s">
        <v>48</v>
      </c>
      <c r="C75" s="78" t="s">
        <v>47</v>
      </c>
      <c r="D75" s="121"/>
      <c r="E75" s="120">
        <f>SUM(E76:E81)</f>
        <v>0</v>
      </c>
      <c r="F75" s="120">
        <f>SUM(F76:F81)</f>
        <v>0</v>
      </c>
      <c r="G75" s="119">
        <f>SUM(G76:G81)</f>
        <v>0</v>
      </c>
      <c r="H75" s="118">
        <f>SUM(H76:H81)</f>
        <v>0</v>
      </c>
      <c r="I75" s="118">
        <f>SUM(I76:I81)</f>
        <v>0</v>
      </c>
      <c r="J75" s="117">
        <f>SUM(J76:J81)</f>
        <v>0</v>
      </c>
      <c r="K75" s="88">
        <f>SUM(K76:K81)</f>
        <v>0</v>
      </c>
      <c r="L75" s="88">
        <f>SUM(L76:L81)</f>
        <v>0</v>
      </c>
      <c r="M75" s="88">
        <f>SUM(M76:M81)</f>
        <v>0</v>
      </c>
      <c r="N75" s="63"/>
      <c r="O75" s="116" t="s">
        <v>47</v>
      </c>
      <c r="P75" s="71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9">
        <v>250</v>
      </c>
      <c r="B76" s="115" t="s">
        <v>46</v>
      </c>
      <c r="C76" s="115" t="s">
        <v>45</v>
      </c>
      <c r="D76" s="115"/>
      <c r="E76" s="113">
        <f>+[1]OTCHET!E460+[1]OTCHET!E463</f>
        <v>0</v>
      </c>
      <c r="F76" s="113">
        <f>+G76+H76+I76+J76</f>
        <v>0</v>
      </c>
      <c r="G76" s="112">
        <f>+[1]OTCHET!G460+[1]OTCHET!G463</f>
        <v>0</v>
      </c>
      <c r="H76" s="111">
        <f>+[1]OTCHET!H460+[1]OTCHET!H463</f>
        <v>0</v>
      </c>
      <c r="I76" s="111">
        <f>+[1]OTCHET!I460+[1]OTCHET!I463</f>
        <v>0</v>
      </c>
      <c r="J76" s="110">
        <f>+[1]OTCHET!J460+[1]OTCHET!J463</f>
        <v>0</v>
      </c>
      <c r="K76" s="88"/>
      <c r="L76" s="88"/>
      <c r="M76" s="88"/>
      <c r="N76" s="63"/>
      <c r="O76" s="109" t="s">
        <v>45</v>
      </c>
      <c r="P76" s="71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9">
        <v>260</v>
      </c>
      <c r="B77" s="127" t="s">
        <v>44</v>
      </c>
      <c r="C77" s="127" t="s">
        <v>43</v>
      </c>
      <c r="D77" s="127"/>
      <c r="E77" s="126">
        <f>+[1]OTCHET!E461+[1]OTCHET!E464</f>
        <v>0</v>
      </c>
      <c r="F77" s="126">
        <f>+G77+H77+I77+J77</f>
        <v>0</v>
      </c>
      <c r="G77" s="125">
        <f>+[1]OTCHET!G461+[1]OTCHET!G464</f>
        <v>0</v>
      </c>
      <c r="H77" s="124">
        <f>+[1]OTCHET!H461+[1]OTCHET!H464</f>
        <v>0</v>
      </c>
      <c r="I77" s="124">
        <f>+[1]OTCHET!I461+[1]OTCHET!I464</f>
        <v>0</v>
      </c>
      <c r="J77" s="123">
        <f>+[1]OTCHET!J461+[1]OTCHET!J464</f>
        <v>0</v>
      </c>
      <c r="K77" s="88"/>
      <c r="L77" s="88"/>
      <c r="M77" s="88"/>
      <c r="N77" s="63"/>
      <c r="O77" s="122" t="s">
        <v>43</v>
      </c>
      <c r="P77" s="71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9">
        <v>265</v>
      </c>
      <c r="B78" s="127" t="s">
        <v>42</v>
      </c>
      <c r="C78" s="127" t="s">
        <v>41</v>
      </c>
      <c r="D78" s="127"/>
      <c r="E78" s="126">
        <f>[1]OTCHET!E465</f>
        <v>0</v>
      </c>
      <c r="F78" s="126">
        <f>+G78+H78+I78+J78</f>
        <v>0</v>
      </c>
      <c r="G78" s="125">
        <f>[1]OTCHET!G465</f>
        <v>0</v>
      </c>
      <c r="H78" s="124">
        <f>[1]OTCHET!H465</f>
        <v>0</v>
      </c>
      <c r="I78" s="124">
        <f>[1]OTCHET!I465</f>
        <v>0</v>
      </c>
      <c r="J78" s="123">
        <f>[1]OTCHET!J465</f>
        <v>0</v>
      </c>
      <c r="K78" s="88"/>
      <c r="L78" s="88"/>
      <c r="M78" s="88"/>
      <c r="N78" s="63"/>
      <c r="O78" s="122" t="s">
        <v>41</v>
      </c>
      <c r="P78" s="71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9"/>
      <c r="B79" s="127"/>
      <c r="C79" s="127"/>
      <c r="D79" s="127"/>
      <c r="E79" s="126"/>
      <c r="F79" s="126">
        <f>+G79+H79+I79+J79</f>
        <v>0</v>
      </c>
      <c r="G79" s="125"/>
      <c r="H79" s="124"/>
      <c r="I79" s="124"/>
      <c r="J79" s="123"/>
      <c r="K79" s="88"/>
      <c r="L79" s="88"/>
      <c r="M79" s="88"/>
      <c r="N79" s="63"/>
      <c r="O79" s="122"/>
      <c r="P79" s="71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9">
        <v>270</v>
      </c>
      <c r="B80" s="127" t="s">
        <v>40</v>
      </c>
      <c r="C80" s="127" t="s">
        <v>39</v>
      </c>
      <c r="D80" s="127"/>
      <c r="E80" s="126">
        <f>+[1]OTCHET!E473</f>
        <v>0</v>
      </c>
      <c r="F80" s="126">
        <f>+G80+H80+I80+J80</f>
        <v>0</v>
      </c>
      <c r="G80" s="125">
        <f>+[1]OTCHET!G473</f>
        <v>0</v>
      </c>
      <c r="H80" s="124">
        <f>+[1]OTCHET!H473</f>
        <v>0</v>
      </c>
      <c r="I80" s="124">
        <f>+[1]OTCHET!I473</f>
        <v>0</v>
      </c>
      <c r="J80" s="123">
        <f>+[1]OTCHET!J473</f>
        <v>0</v>
      </c>
      <c r="K80" s="88"/>
      <c r="L80" s="88"/>
      <c r="M80" s="88"/>
      <c r="N80" s="63"/>
      <c r="O80" s="122" t="s">
        <v>39</v>
      </c>
      <c r="P80" s="71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9">
        <v>275</v>
      </c>
      <c r="B81" s="108" t="s">
        <v>38</v>
      </c>
      <c r="C81" s="108" t="s">
        <v>37</v>
      </c>
      <c r="D81" s="108"/>
      <c r="E81" s="106">
        <f>+[1]OTCHET!E474</f>
        <v>0</v>
      </c>
      <c r="F81" s="106">
        <f>+G81+H81+I81+J81</f>
        <v>0</v>
      </c>
      <c r="G81" s="105">
        <f>+[1]OTCHET!G474</f>
        <v>0</v>
      </c>
      <c r="H81" s="104">
        <f>+[1]OTCHET!H474</f>
        <v>0</v>
      </c>
      <c r="I81" s="104">
        <f>+[1]OTCHET!I474</f>
        <v>0</v>
      </c>
      <c r="J81" s="103">
        <f>+[1]OTCHET!J474</f>
        <v>0</v>
      </c>
      <c r="K81" s="88"/>
      <c r="L81" s="88"/>
      <c r="M81" s="88"/>
      <c r="N81" s="63"/>
      <c r="O81" s="102" t="s">
        <v>37</v>
      </c>
      <c r="P81" s="71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9">
        <v>280</v>
      </c>
      <c r="B82" s="101" t="s">
        <v>36</v>
      </c>
      <c r="C82" s="100" t="s">
        <v>35</v>
      </c>
      <c r="D82" s="101"/>
      <c r="E82" s="98">
        <f>[1]OTCHET!E529</f>
        <v>0</v>
      </c>
      <c r="F82" s="98">
        <f>+G82+H82+I82+J82</f>
        <v>0</v>
      </c>
      <c r="G82" s="97">
        <f>[1]OTCHET!G529</f>
        <v>0</v>
      </c>
      <c r="H82" s="96">
        <f>[1]OTCHET!H529</f>
        <v>0</v>
      </c>
      <c r="I82" s="96">
        <f>[1]OTCHET!I529</f>
        <v>0</v>
      </c>
      <c r="J82" s="95">
        <f>[1]OTCHET!J529</f>
        <v>0</v>
      </c>
      <c r="K82" s="88"/>
      <c r="L82" s="88"/>
      <c r="M82" s="88"/>
      <c r="N82" s="63"/>
      <c r="O82" s="94" t="s">
        <v>35</v>
      </c>
      <c r="P82" s="71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9">
        <v>285</v>
      </c>
      <c r="B83" s="93" t="s">
        <v>34</v>
      </c>
      <c r="C83" s="85" t="s">
        <v>33</v>
      </c>
      <c r="D83" s="93"/>
      <c r="E83" s="92">
        <f>[1]OTCHET!E530</f>
        <v>0</v>
      </c>
      <c r="F83" s="92">
        <f>+G83+H83+I83+J83</f>
        <v>0</v>
      </c>
      <c r="G83" s="91">
        <f>[1]OTCHET!G530</f>
        <v>0</v>
      </c>
      <c r="H83" s="90">
        <f>[1]OTCHET!H530</f>
        <v>0</v>
      </c>
      <c r="I83" s="90">
        <f>[1]OTCHET!I530</f>
        <v>0</v>
      </c>
      <c r="J83" s="89">
        <f>[1]OTCHET!J530</f>
        <v>0</v>
      </c>
      <c r="K83" s="88"/>
      <c r="L83" s="88"/>
      <c r="M83" s="88"/>
      <c r="N83" s="63"/>
      <c r="O83" s="87" t="s">
        <v>33</v>
      </c>
      <c r="P83" s="71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9">
        <v>290</v>
      </c>
      <c r="B84" s="121" t="s">
        <v>32</v>
      </c>
      <c r="C84" s="78" t="s">
        <v>31</v>
      </c>
      <c r="D84" s="121"/>
      <c r="E84" s="120">
        <f>+E85+E86</f>
        <v>0</v>
      </c>
      <c r="F84" s="120">
        <f>+F85+F86</f>
        <v>0</v>
      </c>
      <c r="G84" s="119">
        <f>+G85+G86</f>
        <v>0</v>
      </c>
      <c r="H84" s="118">
        <f>+H85+H86</f>
        <v>0</v>
      </c>
      <c r="I84" s="118">
        <f>+I85+I86</f>
        <v>0</v>
      </c>
      <c r="J84" s="117">
        <f>+J85+J86</f>
        <v>0</v>
      </c>
      <c r="K84" s="88">
        <f>+K85+K86</f>
        <v>0</v>
      </c>
      <c r="L84" s="88">
        <f>+L85+L86</f>
        <v>0</v>
      </c>
      <c r="M84" s="88">
        <f>+M85+M86</f>
        <v>0</v>
      </c>
      <c r="N84" s="63"/>
      <c r="O84" s="116" t="s">
        <v>31</v>
      </c>
      <c r="P84" s="71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9">
        <v>295</v>
      </c>
      <c r="B85" s="115" t="s">
        <v>30</v>
      </c>
      <c r="C85" s="115" t="s">
        <v>29</v>
      </c>
      <c r="D85" s="114"/>
      <c r="E85" s="113">
        <f>+[1]OTCHET!E497+[1]OTCHET!E506+[1]OTCHET!E510+[1]OTCHET!E537</f>
        <v>0</v>
      </c>
      <c r="F85" s="113">
        <f>+G85+H85+I85+J85</f>
        <v>0</v>
      </c>
      <c r="G85" s="112">
        <f>+[1]OTCHET!G497+[1]OTCHET!G506+[1]OTCHET!G510+[1]OTCHET!G537</f>
        <v>0</v>
      </c>
      <c r="H85" s="111">
        <f>+[1]OTCHET!H497+[1]OTCHET!H506+[1]OTCHET!H510+[1]OTCHET!H537</f>
        <v>0</v>
      </c>
      <c r="I85" s="111">
        <f>+[1]OTCHET!I497+[1]OTCHET!I506+[1]OTCHET!I510+[1]OTCHET!I537</f>
        <v>0</v>
      </c>
      <c r="J85" s="110">
        <f>+[1]OTCHET!J497+[1]OTCHET!J506+[1]OTCHET!J510+[1]OTCHET!J537</f>
        <v>0</v>
      </c>
      <c r="K85" s="88"/>
      <c r="L85" s="88"/>
      <c r="M85" s="88"/>
      <c r="N85" s="63"/>
      <c r="O85" s="109" t="s">
        <v>29</v>
      </c>
      <c r="P85" s="71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9">
        <v>300</v>
      </c>
      <c r="B86" s="108" t="s">
        <v>28</v>
      </c>
      <c r="C86" s="108" t="s">
        <v>27</v>
      </c>
      <c r="D86" s="107"/>
      <c r="E86" s="106">
        <f>+[1]OTCHET!E515+[1]OTCHET!E518+[1]OTCHET!E538</f>
        <v>0</v>
      </c>
      <c r="F86" s="106">
        <f>+G86+H86+I86+J86</f>
        <v>0</v>
      </c>
      <c r="G86" s="105">
        <f>+[1]OTCHET!G515+[1]OTCHET!G518+[1]OTCHET!G538</f>
        <v>0</v>
      </c>
      <c r="H86" s="104">
        <f>+[1]OTCHET!H515+[1]OTCHET!H518+[1]OTCHET!H538</f>
        <v>0</v>
      </c>
      <c r="I86" s="104">
        <f>+[1]OTCHET!I515+[1]OTCHET!I518+[1]OTCHET!I538</f>
        <v>0</v>
      </c>
      <c r="J86" s="103">
        <f>+[1]OTCHET!J515+[1]OTCHET!J518+[1]OTCHET!J538</f>
        <v>0</v>
      </c>
      <c r="K86" s="88"/>
      <c r="L86" s="88"/>
      <c r="M86" s="88"/>
      <c r="N86" s="63"/>
      <c r="O86" s="102" t="s">
        <v>27</v>
      </c>
      <c r="P86" s="71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9">
        <v>310</v>
      </c>
      <c r="B87" s="101" t="s">
        <v>26</v>
      </c>
      <c r="C87" s="100" t="s">
        <v>25</v>
      </c>
      <c r="D87" s="99"/>
      <c r="E87" s="98">
        <f>[1]OTCHET!E525</f>
        <v>0</v>
      </c>
      <c r="F87" s="98">
        <f>+G87+H87+I87+J87</f>
        <v>0</v>
      </c>
      <c r="G87" s="97">
        <f>[1]OTCHET!G525</f>
        <v>0</v>
      </c>
      <c r="H87" s="96">
        <f>[1]OTCHET!H525</f>
        <v>0</v>
      </c>
      <c r="I87" s="96">
        <f>[1]OTCHET!I525</f>
        <v>0</v>
      </c>
      <c r="J87" s="95">
        <f>[1]OTCHET!J525</f>
        <v>0</v>
      </c>
      <c r="K87" s="88"/>
      <c r="L87" s="88"/>
      <c r="M87" s="88"/>
      <c r="N87" s="63"/>
      <c r="O87" s="94" t="s">
        <v>25</v>
      </c>
      <c r="P87" s="71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9">
        <v>320</v>
      </c>
      <c r="B88" s="93" t="s">
        <v>24</v>
      </c>
      <c r="C88" s="85" t="s">
        <v>23</v>
      </c>
      <c r="D88" s="93"/>
      <c r="E88" s="92">
        <f>+[1]OTCHET!E561+[1]OTCHET!E562+[1]OTCHET!E563+[1]OTCHET!E564+[1]OTCHET!E565+[1]OTCHET!E566</f>
        <v>0</v>
      </c>
      <c r="F88" s="92">
        <f>+G88+H88+I88+J88</f>
        <v>0</v>
      </c>
      <c r="G88" s="91">
        <f>+[1]OTCHET!G561+[1]OTCHET!G562+[1]OTCHET!G563+[1]OTCHET!G564+[1]OTCHET!G565+[1]OTCHET!G566</f>
        <v>0</v>
      </c>
      <c r="H88" s="90">
        <f>+[1]OTCHET!H561+[1]OTCHET!H562+[1]OTCHET!H563+[1]OTCHET!H564+[1]OTCHET!H565+[1]OTCHET!H566</f>
        <v>0</v>
      </c>
      <c r="I88" s="90">
        <f>+[1]OTCHET!I561+[1]OTCHET!I562+[1]OTCHET!I563+[1]OTCHET!I564+[1]OTCHET!I565+[1]OTCHET!I566</f>
        <v>0</v>
      </c>
      <c r="J88" s="89">
        <f>+[1]OTCHET!J561+[1]OTCHET!J562+[1]OTCHET!J563+[1]OTCHET!J564+[1]OTCHET!J565+[1]OTCHET!J566</f>
        <v>0</v>
      </c>
      <c r="K88" s="88"/>
      <c r="L88" s="88"/>
      <c r="M88" s="88"/>
      <c r="N88" s="63"/>
      <c r="O88" s="87" t="s">
        <v>23</v>
      </c>
      <c r="P88" s="71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9">
        <v>330</v>
      </c>
      <c r="B89" s="86" t="s">
        <v>22</v>
      </c>
      <c r="C89" s="86" t="s">
        <v>21</v>
      </c>
      <c r="D89" s="86"/>
      <c r="E89" s="84">
        <f>+[1]OTCHET!E567+[1]OTCHET!E568+[1]OTCHET!E569+[1]OTCHET!E570+[1]OTCHET!E571+[1]OTCHET!E572+[1]OTCHET!E573</f>
        <v>0</v>
      </c>
      <c r="F89" s="84">
        <f>+G89+H89+I89+J89</f>
        <v>-205200</v>
      </c>
      <c r="G89" s="83">
        <f>+[1]OTCHET!G567+[1]OTCHET!G568+[1]OTCHET!G569+[1]OTCHET!G570+[1]OTCHET!G571+[1]OTCHET!G572+[1]OTCHET!G573</f>
        <v>-203930</v>
      </c>
      <c r="H89" s="82">
        <f>+[1]OTCHET!H567+[1]OTCHET!H568+[1]OTCHET!H569+[1]OTCHET!H570+[1]OTCHET!H571+[1]OTCHET!H572+[1]OTCHET!H573</f>
        <v>0</v>
      </c>
      <c r="I89" s="82">
        <f>+[1]OTCHET!I567+[1]OTCHET!I568+[1]OTCHET!I569+[1]OTCHET!I570+[1]OTCHET!I571+[1]OTCHET!I572+[1]OTCHET!I573</f>
        <v>-1270</v>
      </c>
      <c r="J89" s="81">
        <f>+[1]OTCHET!J567+[1]OTCHET!J568+[1]OTCHET!J569+[1]OTCHET!J570+[1]OTCHET!J571+[1]OTCHET!J572+[1]OTCHET!J573</f>
        <v>0</v>
      </c>
      <c r="K89" s="73"/>
      <c r="L89" s="73"/>
      <c r="M89" s="73"/>
      <c r="N89" s="63"/>
      <c r="O89" s="80" t="s">
        <v>21</v>
      </c>
      <c r="P89" s="71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9">
        <v>335</v>
      </c>
      <c r="B90" s="85" t="s">
        <v>20</v>
      </c>
      <c r="C90" s="85" t="s">
        <v>19</v>
      </c>
      <c r="D90" s="86"/>
      <c r="E90" s="84">
        <f>+[1]OTCHET!E574</f>
        <v>0</v>
      </c>
      <c r="F90" s="84">
        <f>+G90+H90+I90+J90</f>
        <v>0</v>
      </c>
      <c r="G90" s="83">
        <f>+[1]OTCHET!G574</f>
        <v>0</v>
      </c>
      <c r="H90" s="82">
        <f>+[1]OTCHET!H574</f>
        <v>0</v>
      </c>
      <c r="I90" s="82">
        <f>+[1]OTCHET!I574</f>
        <v>0</v>
      </c>
      <c r="J90" s="81">
        <f>+[1]OTCHET!J574</f>
        <v>0</v>
      </c>
      <c r="K90" s="73"/>
      <c r="L90" s="73"/>
      <c r="M90" s="73"/>
      <c r="N90" s="63"/>
      <c r="O90" s="80" t="s">
        <v>19</v>
      </c>
      <c r="P90" s="71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9">
        <v>340</v>
      </c>
      <c r="B91" s="85" t="s">
        <v>18</v>
      </c>
      <c r="C91" s="85" t="s">
        <v>17</v>
      </c>
      <c r="D91" s="85"/>
      <c r="E91" s="84">
        <f>+[1]OTCHET!E581+[1]OTCHET!E582</f>
        <v>0</v>
      </c>
      <c r="F91" s="84">
        <f>+G91+H91+I91+J91</f>
        <v>0</v>
      </c>
      <c r="G91" s="83">
        <f>+[1]OTCHET!G581+[1]OTCHET!G582</f>
        <v>0</v>
      </c>
      <c r="H91" s="82">
        <f>+[1]OTCHET!H581+[1]OTCHET!H582</f>
        <v>0</v>
      </c>
      <c r="I91" s="82">
        <f>+[1]OTCHET!I581+[1]OTCHET!I582</f>
        <v>0</v>
      </c>
      <c r="J91" s="81">
        <f>+[1]OTCHET!J581+[1]OTCHET!J582</f>
        <v>0</v>
      </c>
      <c r="K91" s="73"/>
      <c r="L91" s="73"/>
      <c r="M91" s="73"/>
      <c r="N91" s="63"/>
      <c r="O91" s="80" t="s">
        <v>17</v>
      </c>
      <c r="P91" s="71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9">
        <v>345</v>
      </c>
      <c r="B92" s="85" t="s">
        <v>16</v>
      </c>
      <c r="C92" s="86" t="s">
        <v>15</v>
      </c>
      <c r="D92" s="85"/>
      <c r="E92" s="84">
        <f>+[1]OTCHET!E583+[1]OTCHET!E584</f>
        <v>0</v>
      </c>
      <c r="F92" s="84">
        <f>+G92+H92+I92+J92</f>
        <v>0</v>
      </c>
      <c r="G92" s="83">
        <f>+[1]OTCHET!G583+[1]OTCHET!G584</f>
        <v>0</v>
      </c>
      <c r="H92" s="82">
        <f>+[1]OTCHET!H583+[1]OTCHET!H584</f>
        <v>0</v>
      </c>
      <c r="I92" s="82">
        <f>+[1]OTCHET!I583+[1]OTCHET!I584</f>
        <v>0</v>
      </c>
      <c r="J92" s="81">
        <f>+[1]OTCHET!J583+[1]OTCHET!J584</f>
        <v>0</v>
      </c>
      <c r="K92" s="73"/>
      <c r="L92" s="73"/>
      <c r="M92" s="73"/>
      <c r="N92" s="63"/>
      <c r="O92" s="80" t="s">
        <v>15</v>
      </c>
      <c r="P92" s="71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9">
        <v>350</v>
      </c>
      <c r="B93" s="78" t="s">
        <v>14</v>
      </c>
      <c r="C93" s="78" t="s">
        <v>13</v>
      </c>
      <c r="D93" s="78"/>
      <c r="E93" s="77">
        <f>[1]OTCHET!E585</f>
        <v>0</v>
      </c>
      <c r="F93" s="77">
        <f>+G93+H93+I93+J93</f>
        <v>0</v>
      </c>
      <c r="G93" s="76">
        <f>[1]OTCHET!G585</f>
        <v>37719</v>
      </c>
      <c r="H93" s="75">
        <f>[1]OTCHET!H585</f>
        <v>0</v>
      </c>
      <c r="I93" s="75">
        <f>[1]OTCHET!I585</f>
        <v>-37719</v>
      </c>
      <c r="J93" s="74">
        <f>[1]OTCHET!J585</f>
        <v>0</v>
      </c>
      <c r="K93" s="73"/>
      <c r="L93" s="73"/>
      <c r="M93" s="73"/>
      <c r="N93" s="63"/>
      <c r="O93" s="72" t="s">
        <v>13</v>
      </c>
      <c r="P93" s="71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70">
        <v>355</v>
      </c>
      <c r="B94" s="69" t="s">
        <v>12</v>
      </c>
      <c r="C94" s="69" t="s">
        <v>11</v>
      </c>
      <c r="D94" s="69"/>
      <c r="E94" s="68">
        <f>+[1]OTCHET!E588</f>
        <v>0</v>
      </c>
      <c r="F94" s="68">
        <f>+G94+H94+I94+J94</f>
        <v>0</v>
      </c>
      <c r="G94" s="67">
        <f>+[1]OTCHET!G588</f>
        <v>-2386</v>
      </c>
      <c r="H94" s="66">
        <f>+[1]OTCHET!H588</f>
        <v>0</v>
      </c>
      <c r="I94" s="66">
        <f>+[1]OTCHET!I588</f>
        <v>2386</v>
      </c>
      <c r="J94" s="65">
        <f>+[1]OTCHET!J588</f>
        <v>0</v>
      </c>
      <c r="K94" s="64"/>
      <c r="L94" s="64"/>
      <c r="M94" s="64"/>
      <c r="N94" s="63"/>
      <c r="O94" s="62" t="s">
        <v>11</v>
      </c>
      <c r="P94" s="61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2" t="s">
        <v>10</v>
      </c>
      <c r="C95" s="52"/>
      <c r="D95" s="52"/>
      <c r="E95" s="59"/>
      <c r="F95" s="59"/>
      <c r="G95" s="59"/>
      <c r="H95" s="59"/>
      <c r="I95" s="59"/>
      <c r="J95" s="59"/>
      <c r="K95" s="60"/>
      <c r="L95" s="60"/>
      <c r="M95" s="60"/>
      <c r="N95" s="56"/>
      <c r="O95" s="52"/>
      <c r="P95" s="55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2" t="s">
        <v>9</v>
      </c>
      <c r="C96" s="52"/>
      <c r="D96" s="52"/>
      <c r="E96" s="59"/>
      <c r="F96" s="59"/>
      <c r="G96" s="59"/>
      <c r="H96" s="59"/>
      <c r="I96" s="59"/>
      <c r="J96" s="59"/>
      <c r="K96" s="60"/>
      <c r="L96" s="60"/>
      <c r="M96" s="60"/>
      <c r="N96" s="56"/>
      <c r="O96" s="52"/>
      <c r="P96" s="55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2" t="s">
        <v>7</v>
      </c>
      <c r="C97" s="52"/>
      <c r="D97" s="52"/>
      <c r="E97" s="59"/>
      <c r="F97" s="59"/>
      <c r="G97" s="59"/>
      <c r="H97" s="59"/>
      <c r="I97" s="59"/>
      <c r="J97" s="58"/>
      <c r="K97" s="57"/>
      <c r="L97" s="57"/>
      <c r="M97" s="57"/>
      <c r="N97" s="56"/>
      <c r="O97" s="52"/>
      <c r="P97" s="55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7" t="s">
        <v>6</v>
      </c>
      <c r="C98" s="54"/>
      <c r="D98" s="54"/>
      <c r="E98" s="59"/>
      <c r="F98" s="59"/>
      <c r="G98" s="59"/>
      <c r="H98" s="59"/>
      <c r="I98" s="59"/>
      <c r="J98" s="58"/>
      <c r="K98" s="57"/>
      <c r="L98" s="57"/>
      <c r="M98" s="57"/>
      <c r="N98" s="56"/>
      <c r="O98" s="54"/>
      <c r="P98" s="55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7"/>
      <c r="C99" s="47"/>
      <c r="D99" s="47"/>
      <c r="E99" s="50"/>
      <c r="F99" s="50"/>
      <c r="G99" s="50"/>
      <c r="H99" s="50"/>
      <c r="I99" s="50"/>
      <c r="J99" s="50"/>
      <c r="K99" s="49"/>
      <c r="L99" s="49"/>
      <c r="M99" s="49"/>
      <c r="N99" s="53"/>
      <c r="O99" s="47"/>
      <c r="P99" s="11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4" t="s">
        <v>8</v>
      </c>
      <c r="C100" s="54"/>
      <c r="D100" s="54"/>
      <c r="E100" s="50"/>
      <c r="F100" s="50"/>
      <c r="G100" s="50"/>
      <c r="H100" s="50"/>
      <c r="I100" s="50"/>
      <c r="J100" s="50"/>
      <c r="K100" s="48"/>
      <c r="L100" s="48"/>
      <c r="M100" s="48"/>
      <c r="N100" s="53"/>
      <c r="O100" s="54"/>
      <c r="P100" s="11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2" t="s">
        <v>7</v>
      </c>
      <c r="C101" s="52"/>
      <c r="D101" s="52"/>
      <c r="E101" s="50"/>
      <c r="F101" s="51"/>
      <c r="G101" s="51"/>
      <c r="H101" s="51"/>
      <c r="I101" s="50"/>
      <c r="J101" s="50"/>
      <c r="K101" s="49"/>
      <c r="L101" s="49"/>
      <c r="M101" s="49"/>
      <c r="N101" s="53"/>
      <c r="O101" s="52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7" t="s">
        <v>6</v>
      </c>
      <c r="C102" s="47"/>
      <c r="D102" s="47"/>
      <c r="E102" s="50"/>
      <c r="F102" s="51"/>
      <c r="G102" s="51"/>
      <c r="H102" s="51"/>
      <c r="I102" s="50"/>
      <c r="J102" s="50"/>
      <c r="K102" s="49"/>
      <c r="L102" s="49"/>
      <c r="M102" s="48"/>
      <c r="N102" s="13"/>
      <c r="O102" s="47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6">
        <f>+IF(+SUM(E$63:J$63)=0,0,"Контрола: дефицит/излишък = финансиране с обратен знак (V. + VІ. = 0)")</f>
        <v>0</v>
      </c>
      <c r="C103" s="45"/>
      <c r="D103" s="45"/>
      <c r="E103" s="44">
        <f>+E$62+E$64</f>
        <v>0</v>
      </c>
      <c r="F103" s="44">
        <f>+F$62+F$64</f>
        <v>0</v>
      </c>
      <c r="G103" s="43">
        <f>+G$62+G$64</f>
        <v>0</v>
      </c>
      <c r="H103" s="43">
        <f>+H$62+H$64</f>
        <v>0</v>
      </c>
      <c r="I103" s="43">
        <f>+I$62+I$64</f>
        <v>0</v>
      </c>
      <c r="J103" s="43">
        <f>+J$62+J$64</f>
        <v>0</v>
      </c>
      <c r="K103" s="14"/>
      <c r="L103" s="14"/>
      <c r="M103" s="14"/>
      <c r="N103" s="13"/>
      <c r="O103" s="2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3"/>
      <c r="C104" s="23"/>
      <c r="D104" s="23"/>
      <c r="E104" s="41"/>
      <c r="F104" s="40"/>
      <c r="G104" s="39"/>
      <c r="H104" s="16"/>
      <c r="I104" s="16"/>
      <c r="J104" s="5"/>
      <c r="K104" s="14"/>
      <c r="L104" s="14"/>
      <c r="M104" s="14"/>
      <c r="N104" s="13"/>
      <c r="O104" s="23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8" t="str">
        <f>+[1]OTCHET!H599</f>
        <v>fso@cem.bg</v>
      </c>
      <c r="C105" s="23"/>
      <c r="D105" s="23"/>
      <c r="E105" s="37"/>
      <c r="F105" s="36"/>
      <c r="G105" s="35" t="str">
        <f>+[1]OTCHET!E599</f>
        <v>02/9714448</v>
      </c>
      <c r="H105" s="35" t="str">
        <f>+[1]OTCHET!F599</f>
        <v>02/9708833</v>
      </c>
      <c r="I105" s="25"/>
      <c r="J105" s="34" t="str">
        <f>+[1]OTCHET!B599</f>
        <v>06.04.2016 г.</v>
      </c>
      <c r="K105" s="14"/>
      <c r="L105" s="14"/>
      <c r="M105" s="14"/>
      <c r="N105" s="13"/>
      <c r="O105" s="23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3" t="s">
        <v>5</v>
      </c>
      <c r="C106" s="32"/>
      <c r="D106" s="32"/>
      <c r="E106" s="31"/>
      <c r="F106" s="31"/>
      <c r="G106" s="30" t="s">
        <v>4</v>
      </c>
      <c r="H106" s="30"/>
      <c r="I106" s="29"/>
      <c r="J106" s="28" t="s">
        <v>3</v>
      </c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7" t="s">
        <v>2</v>
      </c>
      <c r="C107" s="4"/>
      <c r="D107" s="4"/>
      <c r="E107" s="26"/>
      <c r="F107" s="22"/>
      <c r="G107" s="16"/>
      <c r="H107" s="16"/>
      <c r="I107" s="16"/>
      <c r="J107" s="16"/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5"/>
      <c r="C108" s="24"/>
      <c r="D108" s="23"/>
      <c r="E108" s="15" t="str">
        <f>+[1]OTCHET!D597</f>
        <v>Спаска Янева</v>
      </c>
      <c r="F108" s="15"/>
      <c r="G108" s="16"/>
      <c r="H108" s="16"/>
      <c r="I108" s="16"/>
      <c r="J108" s="16"/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6"/>
      <c r="F109" s="16"/>
      <c r="G109" s="16"/>
      <c r="H109" s="16"/>
      <c r="I109" s="16"/>
      <c r="J109" s="16"/>
      <c r="K109" s="14"/>
      <c r="L109" s="14"/>
      <c r="M109" s="14"/>
      <c r="N109" s="13"/>
      <c r="O109" s="24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6"/>
      <c r="F110" s="16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1" t="s">
        <v>1</v>
      </c>
      <c r="C111" s="23"/>
      <c r="D111" s="23"/>
      <c r="E111" s="22"/>
      <c r="F111" s="22"/>
      <c r="G111" s="16"/>
      <c r="H111" s="21" t="s">
        <v>0</v>
      </c>
      <c r="I111" s="20"/>
      <c r="J111" s="19"/>
      <c r="K111" s="14"/>
      <c r="L111" s="14"/>
      <c r="M111" s="14"/>
      <c r="N111" s="13"/>
      <c r="O111" s="18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15" t="str">
        <f>+[1]OTCHET!G594</f>
        <v>Спаска Янева</v>
      </c>
      <c r="F112" s="15"/>
      <c r="G112" s="17"/>
      <c r="H112" s="16"/>
      <c r="I112" s="15" t="str">
        <f>+[1]OTCHET!G597</f>
        <v>Мария Стоянова</v>
      </c>
      <c r="J112" s="15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2016-05-12T07:50:37Z</dcterms:created>
  <dcterms:modified xsi:type="dcterms:W3CDTF">2016-05-12T07:51:13Z</dcterms:modified>
</cp:coreProperties>
</file>