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c r="K777"/>
  <c r="K776"/>
  <c r="K775"/>
  <c r="K774"/>
  <c r="K773"/>
  <c r="K772"/>
  <c r="K771"/>
  <c r="K770"/>
  <c r="K769"/>
  <c r="K768"/>
  <c r="K767"/>
  <c r="K766"/>
  <c r="K765"/>
  <c r="K764"/>
  <c r="K763"/>
  <c r="K762"/>
  <c r="K761"/>
  <c r="K760"/>
  <c r="F759"/>
  <c r="E759"/>
  <c r="K759" s="1"/>
  <c r="K758"/>
  <c r="K757"/>
  <c r="E756"/>
  <c r="K756" s="1"/>
  <c r="E753"/>
  <c r="B752"/>
  <c r="F751"/>
  <c r="B749"/>
  <c r="F748"/>
  <c r="E748"/>
  <c r="B748"/>
  <c r="D742"/>
  <c r="K741"/>
  <c r="K740"/>
  <c r="K739"/>
  <c r="F738"/>
  <c r="K738" s="1"/>
  <c r="K737"/>
  <c r="F736"/>
  <c r="K736"/>
  <c r="F735"/>
  <c r="K735"/>
  <c r="F734"/>
  <c r="K734"/>
  <c r="J733"/>
  <c r="I733"/>
  <c r="H733"/>
  <c r="G733"/>
  <c r="E733"/>
  <c r="F732"/>
  <c r="K732" s="1"/>
  <c r="F731"/>
  <c r="K731" s="1"/>
  <c r="F730"/>
  <c r="K730" s="1"/>
  <c r="F729"/>
  <c r="K729" s="1"/>
  <c r="J728"/>
  <c r="I728"/>
  <c r="H728"/>
  <c r="G728"/>
  <c r="E728"/>
  <c r="F727"/>
  <c r="K727"/>
  <c r="F726"/>
  <c r="K726"/>
  <c r="F725"/>
  <c r="K725"/>
  <c r="J724"/>
  <c r="I724"/>
  <c r="H724"/>
  <c r="G724"/>
  <c r="E724"/>
  <c r="K724"/>
  <c r="F723"/>
  <c r="K723"/>
  <c r="F722"/>
  <c r="K722"/>
  <c r="K721"/>
  <c r="F721"/>
  <c r="F720"/>
  <c r="K720"/>
  <c r="K719"/>
  <c r="F719"/>
  <c r="F718"/>
  <c r="K717"/>
  <c r="F717"/>
  <c r="J716"/>
  <c r="I716"/>
  <c r="H716"/>
  <c r="G716"/>
  <c r="E716"/>
  <c r="K716" s="1"/>
  <c r="F715"/>
  <c r="K715" s="1"/>
  <c r="F714"/>
  <c r="K714" s="1"/>
  <c r="F713"/>
  <c r="K713" s="1"/>
  <c r="J712"/>
  <c r="I712"/>
  <c r="H712"/>
  <c r="G712"/>
  <c r="E712"/>
  <c r="K711"/>
  <c r="F711"/>
  <c r="F710"/>
  <c r="K710"/>
  <c r="F709"/>
  <c r="K709"/>
  <c r="F708"/>
  <c r="K708"/>
  <c r="F707"/>
  <c r="K707"/>
  <c r="F706"/>
  <c r="K706"/>
  <c r="J705"/>
  <c r="I705"/>
  <c r="H705"/>
  <c r="G705"/>
  <c r="E705"/>
  <c r="F704"/>
  <c r="K704" s="1"/>
  <c r="F703"/>
  <c r="K703" s="1"/>
  <c r="F702"/>
  <c r="K702" s="1"/>
  <c r="F701"/>
  <c r="K701" s="1"/>
  <c r="F700"/>
  <c r="K700" s="1"/>
  <c r="F699"/>
  <c r="K699" s="1"/>
  <c r="J698"/>
  <c r="I698"/>
  <c r="H698"/>
  <c r="G698"/>
  <c r="E698"/>
  <c r="F697"/>
  <c r="K697"/>
  <c r="F696"/>
  <c r="K696"/>
  <c r="F695"/>
  <c r="K695"/>
  <c r="F694"/>
  <c r="K694"/>
  <c r="F693"/>
  <c r="K693"/>
  <c r="F692"/>
  <c r="K692"/>
  <c r="F691"/>
  <c r="K691"/>
  <c r="F690"/>
  <c r="K690"/>
  <c r="J689"/>
  <c r="I689"/>
  <c r="H689"/>
  <c r="G689"/>
  <c r="E689"/>
  <c r="F688"/>
  <c r="K688" s="1"/>
  <c r="F687"/>
  <c r="K687" s="1"/>
  <c r="F686"/>
  <c r="K686" s="1"/>
  <c r="F685"/>
  <c r="K685" s="1"/>
  <c r="F684"/>
  <c r="K684" s="1"/>
  <c r="F683"/>
  <c r="K683" s="1"/>
  <c r="F682"/>
  <c r="K682" s="1"/>
  <c r="F681"/>
  <c r="K681" s="1"/>
  <c r="J680"/>
  <c r="I680"/>
  <c r="H680"/>
  <c r="G680"/>
  <c r="E680"/>
  <c r="F679"/>
  <c r="K679"/>
  <c r="F678"/>
  <c r="K678"/>
  <c r="F677"/>
  <c r="K677"/>
  <c r="F676"/>
  <c r="K676"/>
  <c r="F675"/>
  <c r="K675"/>
  <c r="F674"/>
  <c r="K674"/>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I742"/>
  <c r="H627"/>
  <c r="G627"/>
  <c r="E627"/>
  <c r="C624"/>
  <c r="L742" s="1"/>
  <c r="E618"/>
  <c r="B617"/>
  <c r="F616"/>
  <c r="B614"/>
  <c r="F613"/>
  <c r="E613"/>
  <c r="B613"/>
  <c r="P92" i="4"/>
  <c r="N92"/>
  <c r="L92"/>
  <c r="R181"/>
  <c r="P22" i="9"/>
  <c r="B12" i="3"/>
  <c r="B353" s="1"/>
  <c r="B75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88"/>
  <c r="P87"/>
  <c r="P43"/>
  <c r="P42"/>
  <c r="P40"/>
  <c r="P38"/>
  <c r="P37"/>
  <c r="P36"/>
  <c r="P27"/>
  <c r="P26"/>
  <c r="P25"/>
  <c r="P21"/>
  <c r="P20"/>
  <c r="P19"/>
  <c r="P18"/>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G113"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1"/>
  <c r="K511" s="1"/>
  <c r="F510"/>
  <c r="K510" s="1"/>
  <c r="F509"/>
  <c r="K509" s="1"/>
  <c r="F508"/>
  <c r="K508" s="1"/>
  <c r="F507"/>
  <c r="K507" s="1"/>
  <c r="F506"/>
  <c r="K506" s="1"/>
  <c r="F505"/>
  <c r="K505" s="1"/>
  <c r="F504"/>
  <c r="K504" s="1"/>
  <c r="F502"/>
  <c r="F501"/>
  <c r="F500"/>
  <c r="K500" s="1"/>
  <c r="F499"/>
  <c r="F498"/>
  <c r="K498" s="1"/>
  <c r="F496"/>
  <c r="K496" s="1"/>
  <c r="F495"/>
  <c r="K495" s="1"/>
  <c r="F494"/>
  <c r="F493"/>
  <c r="K493" s="1"/>
  <c r="F492"/>
  <c r="K492" s="1"/>
  <c r="F491"/>
  <c r="K491" s="1"/>
  <c r="F490"/>
  <c r="K490" s="1"/>
  <c r="F489"/>
  <c r="K489" s="1"/>
  <c r="F488"/>
  <c r="K488" s="1"/>
  <c r="F487"/>
  <c r="K487" s="1"/>
  <c r="F486"/>
  <c r="K486" s="1"/>
  <c r="F485"/>
  <c r="F484"/>
  <c r="K484" s="1"/>
  <c r="F483"/>
  <c r="F482"/>
  <c r="K482" s="1"/>
  <c r="F480"/>
  <c r="K480" s="1"/>
  <c r="F479"/>
  <c r="F477"/>
  <c r="K477" s="1"/>
  <c r="F476"/>
  <c r="K476" s="1"/>
  <c r="F475"/>
  <c r="F474"/>
  <c r="K474" s="1"/>
  <c r="F473"/>
  <c r="F472"/>
  <c r="K472" s="1"/>
  <c r="F470"/>
  <c r="K470" s="1"/>
  <c r="F469"/>
  <c r="F467"/>
  <c r="F466"/>
  <c r="F464"/>
  <c r="F463"/>
  <c r="F462"/>
  <c r="K462" s="1"/>
  <c r="F428"/>
  <c r="K428" s="1"/>
  <c r="F427"/>
  <c r="F425"/>
  <c r="K425" s="1"/>
  <c r="F424"/>
  <c r="F129" i="5" s="1"/>
  <c r="F423" i="3"/>
  <c r="F422"/>
  <c r="F418"/>
  <c r="K418" s="1"/>
  <c r="F417"/>
  <c r="K417" s="1"/>
  <c r="F416"/>
  <c r="K416" s="1"/>
  <c r="F415"/>
  <c r="K415" s="1"/>
  <c r="F414"/>
  <c r="K414" s="1"/>
  <c r="F413"/>
  <c r="K413" s="1"/>
  <c r="F411"/>
  <c r="K411" s="1"/>
  <c r="F410"/>
  <c r="K410" s="1"/>
  <c r="F408"/>
  <c r="K408" s="1"/>
  <c r="F407"/>
  <c r="F405"/>
  <c r="F120" i="5"/>
  <c r="F404" i="3"/>
  <c r="F403"/>
  <c r="K403" s="1"/>
  <c r="F401"/>
  <c r="F400"/>
  <c r="F398"/>
  <c r="F397"/>
  <c r="K397" s="1"/>
  <c r="F395"/>
  <c r="K395" s="1"/>
  <c r="F394"/>
  <c r="K394" s="1"/>
  <c r="F393"/>
  <c r="K393" s="1"/>
  <c r="F392"/>
  <c r="K392" s="1"/>
  <c r="F390"/>
  <c r="K390" s="1"/>
  <c r="F389"/>
  <c r="F387"/>
  <c r="K387" s="1"/>
  <c r="F386"/>
  <c r="K386" s="1"/>
  <c r="F385"/>
  <c r="K385" s="1"/>
  <c r="F384"/>
  <c r="F382"/>
  <c r="K382"/>
  <c r="F381"/>
  <c r="K381"/>
  <c r="F380"/>
  <c r="K380"/>
  <c r="F379"/>
  <c r="K379"/>
  <c r="F378"/>
  <c r="K378"/>
  <c r="F377"/>
  <c r="K377"/>
  <c r="F376"/>
  <c r="K376"/>
  <c r="F374"/>
  <c r="K374"/>
  <c r="F373"/>
  <c r="K373"/>
  <c r="F372"/>
  <c r="K372"/>
  <c r="F371"/>
  <c r="K371"/>
  <c r="F370"/>
  <c r="K370"/>
  <c r="F369"/>
  <c r="K369"/>
  <c r="F368"/>
  <c r="K368"/>
  <c r="F367"/>
  <c r="K367"/>
  <c r="F366"/>
  <c r="K366"/>
  <c r="F365"/>
  <c r="K365"/>
  <c r="F364"/>
  <c r="K364"/>
  <c r="F363"/>
  <c r="F362"/>
  <c r="F168"/>
  <c r="K168"/>
  <c r="F167"/>
  <c r="K167"/>
  <c r="F166"/>
  <c r="K166"/>
  <c r="F165"/>
  <c r="K165"/>
  <c r="F164"/>
  <c r="K164"/>
  <c r="F163"/>
  <c r="K163"/>
  <c r="F162"/>
  <c r="F161"/>
  <c r="F159"/>
  <c r="F158"/>
  <c r="K158" s="1"/>
  <c r="F157"/>
  <c r="K157" s="1"/>
  <c r="F156"/>
  <c r="K156" s="1"/>
  <c r="F155"/>
  <c r="K155" s="1"/>
  <c r="F154"/>
  <c r="K154" s="1"/>
  <c r="F153"/>
  <c r="K153" s="1"/>
  <c r="F152"/>
  <c r="F150"/>
  <c r="K150"/>
  <c r="F149"/>
  <c r="K149"/>
  <c r="F148"/>
  <c r="K148"/>
  <c r="F147"/>
  <c r="K147"/>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G38"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c r="F71" i="3"/>
  <c r="K71"/>
  <c r="F70"/>
  <c r="K70"/>
  <c r="F69"/>
  <c r="K69"/>
  <c r="F68"/>
  <c r="K68"/>
  <c r="F67"/>
  <c r="K67"/>
  <c r="F66"/>
  <c r="F64"/>
  <c r="F30" i="5" s="1"/>
  <c r="F63" i="3"/>
  <c r="K63" s="1"/>
  <c r="F62"/>
  <c r="F60"/>
  <c r="F59"/>
  <c r="F57"/>
  <c r="K57"/>
  <c r="F56"/>
  <c r="K56"/>
  <c r="F55"/>
  <c r="K55"/>
  <c r="F54"/>
  <c r="F53"/>
  <c r="K53" s="1"/>
  <c r="F51"/>
  <c r="K51" s="1"/>
  <c r="F50"/>
  <c r="K50" s="1"/>
  <c r="F49"/>
  <c r="F48"/>
  <c r="K48" s="1"/>
  <c r="F46"/>
  <c r="K46" s="1"/>
  <c r="F42"/>
  <c r="K42" s="1"/>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H531"/>
  <c r="H89" i="1" s="1"/>
  <c r="G531" i="3"/>
  <c r="H524"/>
  <c r="H176" i="5" s="1"/>
  <c r="G524" i="3"/>
  <c r="G176" i="5" s="1"/>
  <c r="H521" i="3"/>
  <c r="G521"/>
  <c r="G88" i="1" s="1"/>
  <c r="H516" i="3"/>
  <c r="H174" i="5" s="1"/>
  <c r="G516" i="3"/>
  <c r="G174" i="5" s="1"/>
  <c r="H512" i="3"/>
  <c r="H173" i="5" s="1"/>
  <c r="G512" i="3"/>
  <c r="G173" i="5" s="1"/>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H160"/>
  <c r="H48" i="5" s="1"/>
  <c r="G160" i="3"/>
  <c r="G48" i="5" s="1"/>
  <c r="H151" i="3"/>
  <c r="H47" i="5" s="1"/>
  <c r="G151" i="3"/>
  <c r="G47" i="5" s="1"/>
  <c r="H142" i="3"/>
  <c r="G142"/>
  <c r="H139"/>
  <c r="G139"/>
  <c r="G45" i="5" s="1"/>
  <c r="H125" i="3"/>
  <c r="H42" i="5" s="1"/>
  <c r="G125" i="3"/>
  <c r="G33" i="1" s="1"/>
  <c r="H121" i="3"/>
  <c r="H41" i="5" s="1"/>
  <c r="G121" i="3"/>
  <c r="G41" i="5" s="1"/>
  <c r="H112" i="3"/>
  <c r="H32" i="1" s="1"/>
  <c r="G112" i="3"/>
  <c r="G40" i="5" s="1"/>
  <c r="H108" i="3"/>
  <c r="H39" i="5" s="1"/>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9"/>
  <c r="E9"/>
  <c r="G734"/>
  <c r="O96"/>
  <c r="N96"/>
  <c r="M96"/>
  <c r="L96"/>
  <c r="L136" i="4"/>
  <c r="L131"/>
  <c r="L127"/>
  <c r="L119"/>
  <c r="L115"/>
  <c r="L108"/>
  <c r="L101"/>
  <c r="L76"/>
  <c r="L70"/>
  <c r="L48"/>
  <c r="L39"/>
  <c r="L33"/>
  <c r="L30"/>
  <c r="E591" i="3"/>
  <c r="E184" i="5" s="1"/>
  <c r="E586" i="3"/>
  <c r="E183" i="5" s="1"/>
  <c r="E566" i="3"/>
  <c r="E182" i="5" s="1"/>
  <c r="E544" i="3"/>
  <c r="E181" i="5" s="1"/>
  <c r="E541" i="3"/>
  <c r="E536"/>
  <c r="E531"/>
  <c r="E524"/>
  <c r="E516"/>
  <c r="P105" i="9" s="1"/>
  <c r="F105" s="1"/>
  <c r="E512" i="3"/>
  <c r="P104" i="9" s="1"/>
  <c r="F104" s="1"/>
  <c r="E503" i="3"/>
  <c r="E172" i="5" s="1"/>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s="1"/>
  <c r="E160" i="3"/>
  <c r="E139"/>
  <c r="E125"/>
  <c r="E121"/>
  <c r="E112"/>
  <c r="E94"/>
  <c r="E90"/>
  <c r="E65"/>
  <c r="E61"/>
  <c r="E29" i="5" s="1"/>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s="1"/>
  <c r="I478" i="3"/>
  <c r="I168" i="5" s="1"/>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160"/>
  <c r="I48" i="5" s="1"/>
  <c r="I139" i="3"/>
  <c r="I36" i="1" s="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M69"/>
  <c r="M68" s="1"/>
  <c r="K70"/>
  <c r="L70"/>
  <c r="M70"/>
  <c r="K71"/>
  <c r="L71"/>
  <c r="M71"/>
  <c r="K72"/>
  <c r="L72"/>
  <c r="M72"/>
  <c r="K73"/>
  <c r="L73"/>
  <c r="M73"/>
  <c r="K74"/>
  <c r="L74"/>
  <c r="M74"/>
  <c r="K75"/>
  <c r="L75"/>
  <c r="M75"/>
  <c r="K76"/>
  <c r="L76"/>
  <c r="M76"/>
  <c r="L77"/>
  <c r="L86"/>
  <c r="L66" s="1"/>
  <c r="K77"/>
  <c r="K86"/>
  <c r="L25"/>
  <c r="L22"/>
  <c r="K25"/>
  <c r="K22"/>
  <c r="K64" s="1"/>
  <c r="L38"/>
  <c r="K38"/>
  <c r="M77"/>
  <c r="M38"/>
  <c r="M25"/>
  <c r="M22" s="1"/>
  <c r="M64"/>
  <c r="M56"/>
  <c r="M86"/>
  <c r="L56"/>
  <c r="L64"/>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R29"/>
  <c r="R27"/>
  <c r="R25"/>
  <c r="R23"/>
  <c r="R21"/>
  <c r="R19"/>
  <c r="R17"/>
  <c r="R15"/>
  <c r="R13"/>
  <c r="R28"/>
  <c r="R24"/>
  <c r="R20"/>
  <c r="R16"/>
  <c r="R12"/>
  <c r="R145"/>
  <c r="R186"/>
  <c r="K145"/>
  <c r="R26"/>
  <c r="R22"/>
  <c r="R18"/>
  <c r="R14"/>
  <c r="M76"/>
  <c r="M70"/>
  <c r="I176" i="5"/>
  <c r="H62" i="1"/>
  <c r="H76"/>
  <c r="H172" i="5"/>
  <c r="H184"/>
  <c r="K398" i="3"/>
  <c r="K545"/>
  <c r="H33" i="1"/>
  <c r="F409" i="3"/>
  <c r="F122" i="5" s="1"/>
  <c r="K122" s="1"/>
  <c r="E117"/>
  <c r="E26"/>
  <c r="F178"/>
  <c r="K483" i="3"/>
  <c r="F130" i="5"/>
  <c r="H31" i="1"/>
  <c r="R187" i="4"/>
  <c r="F15" i="1"/>
  <c r="F355" i="3"/>
  <c r="K475"/>
  <c r="K467"/>
  <c r="E174" i="5"/>
  <c r="K466" i="3"/>
  <c r="G9" i="9"/>
  <c r="N9"/>
  <c r="J16"/>
  <c r="J20"/>
  <c r="J35"/>
  <c r="J37"/>
  <c r="J40"/>
  <c r="J45"/>
  <c r="J54"/>
  <c r="J60"/>
  <c r="I69"/>
  <c r="L122"/>
  <c r="L116"/>
  <c r="L113"/>
  <c r="I112"/>
  <c r="I109"/>
  <c r="I131"/>
  <c r="I129"/>
  <c r="J112"/>
  <c r="J105"/>
  <c r="J93"/>
  <c r="J87"/>
  <c r="I74"/>
  <c r="I104"/>
  <c r="I97"/>
  <c r="F94"/>
  <c r="L92"/>
  <c r="L88"/>
  <c r="L87"/>
  <c r="J80"/>
  <c r="J74"/>
  <c r="I13"/>
  <c r="I14"/>
  <c r="F16"/>
  <c r="L16"/>
  <c r="I17"/>
  <c r="F18"/>
  <c r="L18"/>
  <c r="I19"/>
  <c r="F20"/>
  <c r="L20"/>
  <c r="I21"/>
  <c r="F22"/>
  <c r="L22"/>
  <c r="I25"/>
  <c r="L25"/>
  <c r="F26"/>
  <c r="I26"/>
  <c r="L26"/>
  <c r="F27"/>
  <c r="I27"/>
  <c r="L27"/>
  <c r="I35"/>
  <c r="L35"/>
  <c r="F36"/>
  <c r="I36"/>
  <c r="L36"/>
  <c r="F37"/>
  <c r="I37"/>
  <c r="L37"/>
  <c r="F38"/>
  <c r="I38"/>
  <c r="L38"/>
  <c r="F40"/>
  <c r="I40"/>
  <c r="L40"/>
  <c r="F42"/>
  <c r="I42"/>
  <c r="L42"/>
  <c r="F43"/>
  <c r="I43"/>
  <c r="L43"/>
  <c r="I44"/>
  <c r="L44"/>
  <c r="I45"/>
  <c r="L45"/>
  <c r="I51"/>
  <c r="I52"/>
  <c r="L52"/>
  <c r="I53"/>
  <c r="L53"/>
  <c r="I54"/>
  <c r="L54"/>
  <c r="I55"/>
  <c r="L55"/>
  <c r="I58"/>
  <c r="L58"/>
  <c r="I59"/>
  <c r="L59"/>
  <c r="I60"/>
  <c r="L60"/>
  <c r="I61"/>
  <c r="L61"/>
  <c r="I62"/>
  <c r="L62"/>
  <c r="I65"/>
  <c r="L65"/>
  <c r="I66"/>
  <c r="L66"/>
  <c r="J69"/>
  <c r="J70"/>
  <c r="F440" i="3"/>
  <c r="F131" i="9"/>
  <c r="Q40"/>
  <c r="G40" s="1"/>
  <c r="K117" i="3"/>
  <c r="K123"/>
  <c r="K124"/>
  <c r="K135"/>
  <c r="K548"/>
  <c r="K567"/>
  <c r="K573"/>
  <c r="K580"/>
  <c r="J419"/>
  <c r="J124" i="5" s="1"/>
  <c r="I177"/>
  <c r="Q87" i="9"/>
  <c r="G87" s="1"/>
  <c r="P114"/>
  <c r="E46" i="5"/>
  <c r="L129" i="9"/>
  <c r="K583" i="3"/>
  <c r="K116"/>
  <c r="Q16" i="9"/>
  <c r="G16" s="1"/>
  <c r="N16" s="1"/>
  <c r="Q4"/>
  <c r="L4" s="1"/>
  <c r="P95"/>
  <c r="P110"/>
  <c r="P28"/>
  <c r="E358" i="3"/>
  <c r="E459"/>
  <c r="E184"/>
  <c r="P89" i="9"/>
  <c r="I123" i="5"/>
  <c r="I174"/>
  <c r="E131"/>
  <c r="I46"/>
  <c r="G71" i="1"/>
  <c r="K49" i="3"/>
  <c r="K54"/>
  <c r="K62"/>
  <c r="K64"/>
  <c r="K72"/>
  <c r="K33" i="5"/>
  <c r="K401" i="3"/>
  <c r="K463"/>
  <c r="I40" i="5"/>
  <c r="L51" i="9"/>
  <c r="E26" i="1"/>
  <c r="E35" i="5"/>
  <c r="E41"/>
  <c r="E57" i="1"/>
  <c r="E95"/>
  <c r="F56" i="5"/>
  <c r="B101"/>
  <c r="B57"/>
  <c r="G62" i="1"/>
  <c r="G89"/>
  <c r="G177" i="5"/>
  <c r="G179"/>
  <c r="G85" i="1"/>
  <c r="K59" i="3"/>
  <c r="K499"/>
  <c r="K513"/>
  <c r="K593"/>
  <c r="I35" i="5"/>
  <c r="I117"/>
  <c r="F391" i="3"/>
  <c r="F116" i="5" s="1"/>
  <c r="Q2" i="9"/>
  <c r="K543" i="3"/>
  <c r="F541"/>
  <c r="R148" i="4"/>
  <c r="R156"/>
  <c r="F456" i="3"/>
  <c r="L131" i="9"/>
  <c r="I15"/>
  <c r="J15"/>
  <c r="F122"/>
  <c r="L70"/>
  <c r="J14"/>
  <c r="J17"/>
  <c r="J19"/>
  <c r="J21"/>
  <c r="J25"/>
  <c r="J26"/>
  <c r="J27"/>
  <c r="J38"/>
  <c r="J42"/>
  <c r="J44"/>
  <c r="J51"/>
  <c r="J53"/>
  <c r="J55"/>
  <c r="J59"/>
  <c r="J61"/>
  <c r="J65"/>
  <c r="J66"/>
  <c r="L69"/>
  <c r="I70"/>
  <c r="J130"/>
  <c r="I123"/>
  <c r="I122"/>
  <c r="L117"/>
  <c r="F117"/>
  <c r="F116"/>
  <c r="I113"/>
  <c r="I114" s="1"/>
  <c r="L112"/>
  <c r="L109"/>
  <c r="F109"/>
  <c r="L108"/>
  <c r="L110" s="1"/>
  <c r="F108"/>
  <c r="F110" s="1"/>
  <c r="L130"/>
  <c r="F130"/>
  <c r="J122"/>
  <c r="J117"/>
  <c r="J116"/>
  <c r="J113"/>
  <c r="J109"/>
  <c r="J104"/>
  <c r="J98"/>
  <c r="J94"/>
  <c r="J92"/>
  <c r="J88"/>
  <c r="L80"/>
  <c r="L79"/>
  <c r="I79"/>
  <c r="L74"/>
  <c r="L73"/>
  <c r="I73"/>
  <c r="L105"/>
  <c r="L104"/>
  <c r="L98"/>
  <c r="I98"/>
  <c r="L97"/>
  <c r="I94"/>
  <c r="L93"/>
  <c r="F93"/>
  <c r="I92"/>
  <c r="L91"/>
  <c r="I91"/>
  <c r="F91"/>
  <c r="F88"/>
  <c r="I87"/>
  <c r="L15"/>
  <c r="L124"/>
  <c r="F125"/>
  <c r="J112" i="5"/>
  <c r="J22"/>
  <c r="J176"/>
  <c r="I131"/>
  <c r="I167"/>
  <c r="I80" i="1"/>
  <c r="I184" i="5"/>
  <c r="E23"/>
  <c r="E123"/>
  <c r="P123" i="9"/>
  <c r="F123" s="1"/>
  <c r="E176" i="5"/>
  <c r="E138"/>
  <c r="B191"/>
  <c r="B138"/>
  <c r="E31" i="1"/>
  <c r="B60" i="5"/>
  <c r="I28"/>
  <c r="G26" i="1"/>
  <c r="G46" i="5"/>
  <c r="G112"/>
  <c r="G164"/>
  <c r="H177"/>
  <c r="K34" i="3"/>
  <c r="F32" i="5"/>
  <c r="K80" i="3"/>
  <c r="K82"/>
  <c r="K485"/>
  <c r="F503"/>
  <c r="K517"/>
  <c r="F516"/>
  <c r="F174" i="5" s="1"/>
  <c r="K174" s="1"/>
  <c r="K525" i="3"/>
  <c r="K537"/>
  <c r="F536"/>
  <c r="F179" i="5" s="1"/>
  <c r="Q117" i="9"/>
  <c r="G117" s="1"/>
  <c r="K559" i="3"/>
  <c r="K563"/>
  <c r="M567"/>
  <c r="F412"/>
  <c r="K412" s="1"/>
  <c r="G57" i="1"/>
  <c r="F461" i="3"/>
  <c r="F164" i="5" s="1"/>
  <c r="K164" s="1"/>
  <c r="F61" i="3"/>
  <c r="F57" i="5"/>
  <c r="H88" i="1"/>
  <c r="J42" i="5"/>
  <c r="J58" i="1"/>
  <c r="K547" i="3"/>
  <c r="B56" i="5"/>
  <c r="H85" i="1"/>
  <c r="E167" i="5"/>
  <c r="E80" i="1"/>
  <c r="H114" i="5"/>
  <c r="H59" i="1"/>
  <c r="H429" i="3"/>
  <c r="H132" i="5" s="1"/>
  <c r="H167"/>
  <c r="H80" i="1"/>
  <c r="P118" i="9"/>
  <c r="J40" i="5"/>
  <c r="M569" i="3"/>
  <c r="K569"/>
  <c r="M571"/>
  <c r="K571"/>
  <c r="M576"/>
  <c r="K576"/>
  <c r="M578"/>
  <c r="K578"/>
  <c r="K582"/>
  <c r="M582"/>
  <c r="G36" i="5"/>
  <c r="K570" i="3"/>
  <c r="M577"/>
  <c r="F129" i="9"/>
  <c r="K588" i="3"/>
  <c r="K589"/>
  <c r="K590"/>
  <c r="K587"/>
  <c r="P132" i="9"/>
  <c r="M584" i="3"/>
  <c r="F566"/>
  <c r="F182" i="5" s="1"/>
  <c r="K575" i="3"/>
  <c r="P97" i="9"/>
  <c r="P99" s="1"/>
  <c r="F402" i="3"/>
  <c r="I172" i="5"/>
  <c r="E40"/>
  <c r="E48"/>
  <c r="E597" i="3"/>
  <c r="E185" i="5" s="1"/>
  <c r="F157"/>
  <c r="F104"/>
  <c r="F34"/>
  <c r="K73" i="3"/>
  <c r="K78"/>
  <c r="Q27" i="9"/>
  <c r="G27" s="1"/>
  <c r="K109" i="3"/>
  <c r="K127"/>
  <c r="F125"/>
  <c r="F42" i="5" s="1"/>
  <c r="K138" i="3"/>
  <c r="K145"/>
  <c r="K152"/>
  <c r="K161"/>
  <c r="K422"/>
  <c r="K464"/>
  <c r="Q88" i="9"/>
  <c r="K473" i="3"/>
  <c r="Q93" i="9"/>
  <c r="G93" s="1"/>
  <c r="N93" s="1"/>
  <c r="F471" i="3"/>
  <c r="K479"/>
  <c r="K502"/>
  <c r="F171" i="5"/>
  <c r="K171" s="1"/>
  <c r="K523" i="3"/>
  <c r="K546"/>
  <c r="F544"/>
  <c r="F181" i="5" s="1"/>
  <c r="Q116" i="9"/>
  <c r="Q118" s="1"/>
  <c r="M568" i="3"/>
  <c r="K568"/>
  <c r="M581"/>
  <c r="K581"/>
  <c r="Q129" i="9"/>
  <c r="G129" s="1"/>
  <c r="M587" i="3"/>
  <c r="F531"/>
  <c r="F177" i="5" s="1"/>
  <c r="K404" i="3"/>
  <c r="F44" i="5"/>
  <c r="K44" s="1"/>
  <c r="F94" i="3"/>
  <c r="F38" i="5" s="1"/>
  <c r="J172"/>
  <c r="F497" i="3"/>
  <c r="F170" i="5" s="1"/>
  <c r="F127"/>
  <c r="K127" s="1"/>
  <c r="E180"/>
  <c r="K549" i="3"/>
  <c r="E177" i="5"/>
  <c r="E76" i="1"/>
  <c r="J76"/>
  <c r="J45" i="5"/>
  <c r="I36"/>
  <c r="I42"/>
  <c r="I33" i="1"/>
  <c r="I59"/>
  <c r="I429" i="3"/>
  <c r="I132" i="5" s="1"/>
  <c r="G429" i="3"/>
  <c r="G132" i="5" s="1"/>
  <c r="I88" i="1"/>
  <c r="Q94" i="9"/>
  <c r="G94" s="1"/>
  <c r="K574" i="3"/>
  <c r="Q108" i="9"/>
  <c r="G108" s="1"/>
  <c r="H40" i="5"/>
  <c r="K461" i="3"/>
  <c r="G32" i="1"/>
  <c r="Q122" i="9"/>
  <c r="G122" s="1"/>
  <c r="N122" s="1"/>
  <c r="Q130"/>
  <c r="G130" s="1"/>
  <c r="N130" s="1"/>
  <c r="J30" i="1"/>
  <c r="J36" i="5"/>
  <c r="G30" i="1"/>
  <c r="B311" i="3"/>
  <c r="B449"/>
  <c r="B433"/>
  <c r="M583"/>
  <c r="I23" i="1"/>
  <c r="E59"/>
  <c r="K535" i="3"/>
  <c r="F313"/>
  <c r="B12" i="5"/>
  <c r="B104" s="1"/>
  <c r="B13" i="1"/>
  <c r="B7" i="5"/>
  <c r="B99" s="1"/>
  <c r="B174" i="3"/>
  <c r="B179"/>
  <c r="B438"/>
  <c r="B454"/>
  <c r="B306"/>
  <c r="R146" i="4"/>
  <c r="R157"/>
  <c r="R153"/>
  <c r="R147"/>
  <c r="R185"/>
  <c r="S6" i="9"/>
  <c r="I124"/>
  <c r="J129"/>
  <c r="J131"/>
  <c r="J89" i="1"/>
  <c r="I85"/>
  <c r="F15" i="9"/>
  <c r="J13"/>
  <c r="J18"/>
  <c r="J22"/>
  <c r="J36"/>
  <c r="J43"/>
  <c r="J46" s="1"/>
  <c r="J52"/>
  <c r="J58"/>
  <c r="J62"/>
  <c r="L123"/>
  <c r="I117"/>
  <c r="I116"/>
  <c r="F113"/>
  <c r="F112"/>
  <c r="I108"/>
  <c r="I130"/>
  <c r="J123"/>
  <c r="J108"/>
  <c r="J110" s="1"/>
  <c r="J97"/>
  <c r="J99" s="1"/>
  <c r="J91"/>
  <c r="J95" s="1"/>
  <c r="I80"/>
  <c r="I81" s="1"/>
  <c r="I105"/>
  <c r="F98"/>
  <c r="L94"/>
  <c r="I93"/>
  <c r="I95" s="1"/>
  <c r="F92"/>
  <c r="F95" s="1"/>
  <c r="I88"/>
  <c r="F87"/>
  <c r="F89" s="1"/>
  <c r="J79"/>
  <c r="J81" s="1"/>
  <c r="J73"/>
  <c r="J75" s="1"/>
  <c r="L13"/>
  <c r="L14"/>
  <c r="I16"/>
  <c r="F17"/>
  <c r="L17"/>
  <c r="I18"/>
  <c r="F19"/>
  <c r="L19"/>
  <c r="I20"/>
  <c r="F21"/>
  <c r="L21"/>
  <c r="I22"/>
  <c r="F25"/>
  <c r="L9"/>
  <c r="J9"/>
  <c r="H23" i="1"/>
  <c r="H22" i="5"/>
  <c r="H26" i="1"/>
  <c r="H35" i="5"/>
  <c r="H45"/>
  <c r="H36" i="1"/>
  <c r="H57"/>
  <c r="H170" i="5"/>
  <c r="H71" i="1"/>
  <c r="K93" i="3"/>
  <c r="F37" i="5"/>
  <c r="K37" s="1"/>
  <c r="Q36" i="9"/>
  <c r="G36" s="1"/>
  <c r="N36" s="1"/>
  <c r="K140" i="3"/>
  <c r="K362"/>
  <c r="K384"/>
  <c r="K405"/>
  <c r="K423"/>
  <c r="E446"/>
  <c r="P80" i="9"/>
  <c r="F80" s="1"/>
  <c r="E132" i="5"/>
  <c r="L118" i="9"/>
  <c r="H169" i="3"/>
  <c r="H49" i="5" s="1"/>
  <c r="J124" i="9"/>
  <c r="I46"/>
  <c r="L28"/>
  <c r="E56" i="5"/>
  <c r="E191"/>
  <c r="S145" i="4"/>
  <c r="J28"/>
  <c r="B105" i="5"/>
  <c r="B195"/>
  <c r="F70" i="1"/>
  <c r="F79"/>
  <c r="F93"/>
  <c r="F101" i="5"/>
  <c r="F154"/>
  <c r="F191"/>
  <c r="F138"/>
  <c r="F141"/>
  <c r="F194"/>
  <c r="F59"/>
  <c r="B158"/>
  <c r="K130"/>
  <c r="B152"/>
  <c r="G25" i="9"/>
  <c r="N25" s="1"/>
  <c r="F97"/>
  <c r="F99" s="1"/>
  <c r="F74" i="1"/>
  <c r="F92"/>
  <c r="B348" i="3"/>
  <c r="F181"/>
  <c r="B611"/>
  <c r="F618"/>
  <c r="H742"/>
  <c r="F667"/>
  <c r="K667" s="1"/>
  <c r="F728"/>
  <c r="K728" s="1"/>
  <c r="K778"/>
  <c r="I132" i="9"/>
  <c r="E419" i="3"/>
  <c r="E124" i="5" s="1"/>
  <c r="I63" i="9"/>
  <c r="I75"/>
  <c r="G742" i="3"/>
  <c r="G200" i="5"/>
  <c r="B616" i="3"/>
  <c r="E20"/>
  <c r="K630"/>
  <c r="K627"/>
  <c r="C625"/>
  <c r="F281" s="1"/>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H68" i="1"/>
  <c r="F114" i="9"/>
  <c r="J71"/>
  <c r="F673" i="3"/>
  <c r="K673" s="1"/>
  <c r="F680"/>
  <c r="K680" s="1"/>
  <c r="F698"/>
  <c r="F705"/>
  <c r="K705" s="1"/>
  <c r="F712"/>
  <c r="K712" s="1"/>
  <c r="F69" i="1"/>
  <c r="F78"/>
  <c r="J56" i="9"/>
  <c r="L132"/>
  <c r="F337" i="3"/>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334"/>
  <c r="E337"/>
  <c r="J246"/>
  <c r="H242"/>
  <c r="E202"/>
  <c r="G234"/>
  <c r="I192"/>
  <c r="J260"/>
  <c r="E247"/>
  <c r="E241"/>
  <c r="E231"/>
  <c r="E222"/>
  <c r="K222" s="1"/>
  <c r="E217"/>
  <c r="K217" s="1"/>
  <c r="E213"/>
  <c r="K213" s="1"/>
  <c r="E209"/>
  <c r="K209" s="1"/>
  <c r="E203"/>
  <c r="E195"/>
  <c r="K195" s="1"/>
  <c r="E191"/>
  <c r="K471"/>
  <c r="F167" i="5"/>
  <c r="K167" s="1"/>
  <c r="F119"/>
  <c r="K503" i="3"/>
  <c r="F172" i="5"/>
  <c r="E89" i="1"/>
  <c r="K531" i="3"/>
  <c r="E154" i="5"/>
  <c r="E101"/>
  <c r="F155"/>
  <c r="F192"/>
  <c r="F139"/>
  <c r="E22"/>
  <c r="E39"/>
  <c r="B155"/>
  <c r="B192"/>
  <c r="G22"/>
  <c r="G169" i="3"/>
  <c r="G23" i="1"/>
  <c r="G39" i="5"/>
  <c r="G31" i="1"/>
  <c r="G116" i="5"/>
  <c r="G58" i="1"/>
  <c r="G56" s="1"/>
  <c r="G131" i="5"/>
  <c r="G59" i="1"/>
  <c r="K60" i="3"/>
  <c r="F58"/>
  <c r="Q21" i="9"/>
  <c r="G21" s="1"/>
  <c r="N21" s="1"/>
  <c r="F74" i="3"/>
  <c r="Q17" i="9"/>
  <c r="G17" s="1"/>
  <c r="N17" s="1"/>
  <c r="K77" i="3"/>
  <c r="K79"/>
  <c r="Q18" i="9"/>
  <c r="G18" s="1"/>
  <c r="N18" s="1"/>
  <c r="K110" i="3"/>
  <c r="F108"/>
  <c r="F39" i="5" s="1"/>
  <c r="K113" i="3"/>
  <c r="Q22" i="9"/>
  <c r="G22" s="1"/>
  <c r="N22" s="1"/>
  <c r="Q37"/>
  <c r="G37" s="1"/>
  <c r="N37" s="1"/>
  <c r="F121" i="3"/>
  <c r="K126"/>
  <c r="Q26" i="9"/>
  <c r="K141" i="3"/>
  <c r="F139"/>
  <c r="K144"/>
  <c r="F142"/>
  <c r="Q42" i="9"/>
  <c r="G42" s="1"/>
  <c r="N42" s="1"/>
  <c r="K159" i="3"/>
  <c r="F151"/>
  <c r="K151" s="1"/>
  <c r="K162"/>
  <c r="F160"/>
  <c r="K363"/>
  <c r="K389"/>
  <c r="F388"/>
  <c r="K400"/>
  <c r="F399"/>
  <c r="F118" i="5" s="1"/>
  <c r="F128"/>
  <c r="K128" s="1"/>
  <c r="Q91" i="9"/>
  <c r="F465" i="3"/>
  <c r="K469"/>
  <c r="F468"/>
  <c r="K494"/>
  <c r="Q92" i="9"/>
  <c r="G92" s="1"/>
  <c r="N92" s="1"/>
  <c r="K501" i="3"/>
  <c r="Q105" i="9"/>
  <c r="G105" s="1"/>
  <c r="N105" s="1"/>
  <c r="K526" i="3"/>
  <c r="F524"/>
  <c r="I67" i="9"/>
  <c r="I37" i="1"/>
  <c r="K120" i="5"/>
  <c r="P79" i="9"/>
  <c r="F79" s="1"/>
  <c r="Q89"/>
  <c r="G88"/>
  <c r="F29" i="5"/>
  <c r="K61" i="3"/>
  <c r="F180" i="5"/>
  <c r="Q97" i="9"/>
  <c r="K391" i="3"/>
  <c r="J173" i="5"/>
  <c r="J87" i="1"/>
  <c r="J62"/>
  <c r="F62" s="1"/>
  <c r="J123" i="5"/>
  <c r="J41"/>
  <c r="J32" i="1"/>
  <c r="J26"/>
  <c r="J35" i="5"/>
  <c r="J26"/>
  <c r="J23" i="1"/>
  <c r="I22" i="5"/>
  <c r="I112"/>
  <c r="I57" i="1"/>
  <c r="I56" s="1"/>
  <c r="I170" i="5"/>
  <c r="I71" i="1"/>
  <c r="I68" s="1"/>
  <c r="I173" i="5"/>
  <c r="I87" i="1"/>
  <c r="I86" s="1"/>
  <c r="E25" i="5"/>
  <c r="E27"/>
  <c r="E31"/>
  <c r="E38"/>
  <c r="P35" i="9"/>
  <c r="F35" s="1"/>
  <c r="E32" i="1"/>
  <c r="E36"/>
  <c r="P45" i="9"/>
  <c r="F45" s="1"/>
  <c r="E45" i="5"/>
  <c r="E118"/>
  <c r="E168"/>
  <c r="E170"/>
  <c r="E71" i="1"/>
  <c r="E87"/>
  <c r="E173" i="5"/>
  <c r="P44" i="9"/>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N70" s="1"/>
  <c r="F248" i="3"/>
  <c r="F333"/>
  <c r="J226"/>
  <c r="E193"/>
  <c r="K193" s="1"/>
  <c r="E207"/>
  <c r="K207" s="1"/>
  <c r="E215"/>
  <c r="K215" s="1"/>
  <c r="E229"/>
  <c r="E244"/>
  <c r="J278"/>
  <c r="G199"/>
  <c r="F246"/>
  <c r="K497"/>
  <c r="F102" i="5"/>
  <c r="L95" i="9"/>
  <c r="J89"/>
  <c r="J106"/>
  <c r="J28"/>
  <c r="G175" i="5"/>
  <c r="G36" i="1"/>
  <c r="B102" i="5"/>
  <c r="F52" i="3"/>
  <c r="F27" i="5" s="1"/>
  <c r="K27" s="1"/>
  <c r="G87" i="1"/>
  <c r="G80"/>
  <c r="K81" i="3"/>
  <c r="B139" i="5"/>
  <c r="G68" i="1"/>
  <c r="F94"/>
  <c r="I77"/>
  <c r="H77"/>
  <c r="F47" i="3"/>
  <c r="F28" i="9"/>
  <c r="I89"/>
  <c r="I110"/>
  <c r="I127"/>
  <c r="F28" i="1"/>
  <c r="F73"/>
  <c r="F75"/>
  <c r="F90"/>
  <c r="F84"/>
  <c r="E267" i="3"/>
  <c r="E281"/>
  <c r="K281" s="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N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E283"/>
  <c r="J279"/>
  <c r="J273"/>
  <c r="J264"/>
  <c r="E291"/>
  <c r="E296"/>
  <c r="E54" i="1" s="1"/>
  <c r="E327" i="3"/>
  <c r="E342"/>
  <c r="E340" s="1"/>
  <c r="I195"/>
  <c r="I209"/>
  <c r="I217"/>
  <c r="I231"/>
  <c r="I247"/>
  <c r="I260"/>
  <c r="I273"/>
  <c r="I283"/>
  <c r="F188"/>
  <c r="F200"/>
  <c r="F220"/>
  <c r="F250"/>
  <c r="F280"/>
  <c r="F320"/>
  <c r="I218"/>
  <c r="F224"/>
  <c r="F206"/>
  <c r="F214"/>
  <c r="F228"/>
  <c r="F243"/>
  <c r="F254"/>
  <c r="F277"/>
  <c r="F286"/>
  <c r="F317"/>
  <c r="F338"/>
  <c r="F328"/>
  <c r="J188"/>
  <c r="I225"/>
  <c r="I248"/>
  <c r="E189"/>
  <c r="K189" s="1"/>
  <c r="E192"/>
  <c r="K192" s="1"/>
  <c r="E194"/>
  <c r="K194" s="1"/>
  <c r="E197"/>
  <c r="K197" s="1"/>
  <c r="E201"/>
  <c r="K201" s="1"/>
  <c r="E206"/>
  <c r="E208"/>
  <c r="E210"/>
  <c r="K210" s="1"/>
  <c r="E212"/>
  <c r="K212" s="1"/>
  <c r="E214"/>
  <c r="K214" s="1"/>
  <c r="E216"/>
  <c r="K216" s="1"/>
  <c r="E219"/>
  <c r="K219" s="1"/>
  <c r="E221"/>
  <c r="K221" s="1"/>
  <c r="E228"/>
  <c r="E230"/>
  <c r="E232"/>
  <c r="E235"/>
  <c r="K235" s="1"/>
  <c r="E243"/>
  <c r="E245"/>
  <c r="E250"/>
  <c r="J254"/>
  <c r="J263"/>
  <c r="J286"/>
  <c r="I243"/>
  <c r="F213"/>
  <c r="E199"/>
  <c r="I199"/>
  <c r="G202"/>
  <c r="F242"/>
  <c r="J242"/>
  <c r="H246"/>
  <c r="E334"/>
  <c r="E336"/>
  <c r="F336"/>
  <c r="J127" i="9"/>
  <c r="I118"/>
  <c r="P81"/>
  <c r="F23" i="1"/>
  <c r="F663" i="3"/>
  <c r="K465"/>
  <c r="K119" i="5"/>
  <c r="J59" i="1"/>
  <c r="F59" s="1"/>
  <c r="J131" i="5"/>
  <c r="G42"/>
  <c r="J71" i="1"/>
  <c r="F24" i="5"/>
  <c r="K33" i="3"/>
  <c r="F340"/>
  <c r="F26" i="5"/>
  <c r="K26" s="1"/>
  <c r="K47" i="3"/>
  <c r="F22" i="5"/>
  <c r="K22" s="1"/>
  <c r="F44" i="9"/>
  <c r="P46"/>
  <c r="Q123"/>
  <c r="G123" s="1"/>
  <c r="K524" i="3"/>
  <c r="F176" i="5"/>
  <c r="K176" s="1"/>
  <c r="F166"/>
  <c r="K166" s="1"/>
  <c r="K468" i="3"/>
  <c r="F165" i="5"/>
  <c r="K165" s="1"/>
  <c r="K388" i="3"/>
  <c r="F115" i="5"/>
  <c r="K115" s="1"/>
  <c r="F48"/>
  <c r="K48" s="1"/>
  <c r="K160" i="3"/>
  <c r="Q44" i="9"/>
  <c r="G44" s="1"/>
  <c r="N44" s="1"/>
  <c r="F47" i="5"/>
  <c r="K47" s="1"/>
  <c r="G49"/>
  <c r="G77" i="1"/>
  <c r="K266" i="3"/>
  <c r="K241"/>
  <c r="K52"/>
  <c r="K39"/>
  <c r="K22"/>
  <c r="H96" i="5"/>
  <c r="G97" i="9"/>
  <c r="N97" s="1"/>
  <c r="G91"/>
  <c r="N91" s="1"/>
  <c r="Q95"/>
  <c r="F46" i="5"/>
  <c r="K46" s="1"/>
  <c r="K142" i="3"/>
  <c r="Q45" i="9"/>
  <c r="G45" s="1"/>
  <c r="N45" s="1"/>
  <c r="K139" i="3"/>
  <c r="F45" i="5"/>
  <c r="K45" s="1"/>
  <c r="G26" i="9"/>
  <c r="Q28"/>
  <c r="Q35"/>
  <c r="G35" s="1"/>
  <c r="N35" s="1"/>
  <c r="F41" i="5"/>
  <c r="K41" s="1"/>
  <c r="K121" i="3"/>
  <c r="K74"/>
  <c r="F35" i="5"/>
  <c r="K35" s="1"/>
  <c r="K58" i="3"/>
  <c r="F28" i="5"/>
  <c r="K399" i="3"/>
  <c r="J86" i="1"/>
  <c r="E325" i="3"/>
  <c r="P52" i="9"/>
  <c r="F52" s="1"/>
  <c r="P62"/>
  <c r="F62" s="1"/>
  <c r="P70"/>
  <c r="F70" s="1"/>
  <c r="N26"/>
  <c r="N123"/>
  <c r="F26" i="1"/>
  <c r="P106" i="9"/>
  <c r="P120" s="1"/>
  <c r="H209" i="5"/>
  <c r="H231" i="3"/>
  <c r="H214"/>
  <c r="H192"/>
  <c r="G260"/>
  <c r="G281"/>
  <c r="H245"/>
  <c r="H268"/>
  <c r="K268" s="1"/>
  <c r="H295"/>
  <c r="G221"/>
  <c r="G203"/>
  <c r="I228"/>
  <c r="E277"/>
  <c r="K277" s="1"/>
  <c r="I252"/>
  <c r="J290"/>
  <c r="K290" s="1"/>
  <c r="I244"/>
  <c r="F261"/>
  <c r="K261" s="1"/>
  <c r="F245"/>
  <c r="J193"/>
  <c r="J215"/>
  <c r="J244"/>
  <c r="H199"/>
  <c r="I296"/>
  <c r="I54" i="1" s="1"/>
  <c r="J277" i="3"/>
  <c r="I213"/>
  <c r="F211"/>
  <c r="F219"/>
  <c r="Q52" i="9" s="1"/>
  <c r="G52" s="1"/>
  <c r="N52" s="1"/>
  <c r="F321" i="3"/>
  <c r="F324" s="1"/>
  <c r="E234"/>
  <c r="K234" s="1"/>
  <c r="E335"/>
  <c r="K181" i="5"/>
  <c r="K182"/>
  <c r="G37" i="1"/>
  <c r="H58"/>
  <c r="F58" s="1"/>
  <c r="H56"/>
  <c r="F29"/>
  <c r="Q20" i="9"/>
  <c r="G20" s="1"/>
  <c r="N20" s="1"/>
  <c r="F223" i="3"/>
  <c r="Q53" i="9" s="1"/>
  <c r="I9"/>
  <c r="P9"/>
  <c r="F9"/>
  <c r="N87"/>
  <c r="G89"/>
  <c r="K698" i="3"/>
  <c r="I45" i="5"/>
  <c r="I164"/>
  <c r="I76" i="1"/>
  <c r="F76" s="1"/>
  <c r="Q19" i="9"/>
  <c r="G19" s="1"/>
  <c r="N19" s="1"/>
  <c r="H36" i="5"/>
  <c r="I39"/>
  <c r="I66" i="1"/>
  <c r="K226" i="3"/>
  <c r="H250"/>
  <c r="G296"/>
  <c r="G54" i="1" s="1"/>
  <c r="I206" i="3"/>
  <c r="G198"/>
  <c r="G231"/>
  <c r="J224"/>
  <c r="E246"/>
  <c r="E211"/>
  <c r="K211" s="1"/>
  <c r="F272"/>
  <c r="F88" i="5" s="1"/>
  <c r="B54"/>
  <c r="K516" i="3"/>
  <c r="L99" i="9"/>
  <c r="L106"/>
  <c r="N88"/>
  <c r="F132"/>
  <c r="J80" i="1"/>
  <c r="I32"/>
  <c r="I246" i="3"/>
  <c r="H277"/>
  <c r="H260"/>
  <c r="K260" s="1"/>
  <c r="E253"/>
  <c r="H222"/>
  <c r="G213"/>
  <c r="F319"/>
  <c r="I194"/>
  <c r="I291"/>
  <c r="L23" i="9"/>
  <c r="K180" i="5"/>
  <c r="L81" i="9"/>
  <c r="I169" i="3"/>
  <c r="I49" i="5" s="1"/>
  <c r="E169" i="3"/>
  <c r="E49" i="5" s="1"/>
  <c r="H198" i="3"/>
  <c r="G245"/>
  <c r="K245" s="1"/>
  <c r="G248"/>
  <c r="G212"/>
  <c r="I232"/>
  <c r="G292"/>
  <c r="J285"/>
  <c r="J229"/>
  <c r="K229" s="1"/>
  <c r="N129" i="9"/>
  <c r="J23"/>
  <c r="J48" s="1"/>
  <c r="N40"/>
  <c r="I56"/>
  <c r="L46"/>
  <c r="I28"/>
  <c r="L89"/>
  <c r="I106"/>
  <c r="I120" s="1"/>
  <c r="F361" i="3"/>
  <c r="F396"/>
  <c r="K396" s="1"/>
  <c r="Q125" i="9"/>
  <c r="G125" s="1"/>
  <c r="N125" s="1"/>
  <c r="E742" i="3"/>
  <c r="K742" s="1"/>
  <c r="F630"/>
  <c r="F190" s="1"/>
  <c r="I264"/>
  <c r="K264" s="1"/>
  <c r="K753"/>
  <c r="E68" i="1"/>
  <c r="E23"/>
  <c r="E30"/>
  <c r="K125" i="3"/>
  <c r="K30" i="5"/>
  <c r="Q98" i="9"/>
  <c r="Q99" s="1"/>
  <c r="K286" i="3"/>
  <c r="K208"/>
  <c r="L67" i="9"/>
  <c r="F645" i="3"/>
  <c r="F205" s="1"/>
  <c r="F70" i="5" s="1"/>
  <c r="J67" i="9"/>
  <c r="J77" s="1"/>
  <c r="J742" i="3"/>
  <c r="K273"/>
  <c r="J63" i="9"/>
  <c r="F636" i="3"/>
  <c r="F196" s="1"/>
  <c r="K244"/>
  <c r="F325"/>
  <c r="I301"/>
  <c r="I96" i="5" s="1"/>
  <c r="I200"/>
  <c r="I209" s="1"/>
  <c r="K262" i="3"/>
  <c r="F53" i="1"/>
  <c r="L63" i="9"/>
  <c r="L56"/>
  <c r="L75"/>
  <c r="J132"/>
  <c r="F591" i="3"/>
  <c r="F184" i="5" s="1"/>
  <c r="K184" s="1"/>
  <c r="G184"/>
  <c r="L127" i="9"/>
  <c r="G419" i="3"/>
  <c r="G124" i="5" s="1"/>
  <c r="F123"/>
  <c r="K123" s="1"/>
  <c r="F112" i="3"/>
  <c r="F40" i="5" s="1"/>
  <c r="K40" s="1"/>
  <c r="I30" i="1"/>
  <c r="I25" s="1"/>
  <c r="I22" s="1"/>
  <c r="G53" i="9"/>
  <c r="N53" s="1"/>
  <c r="F71" i="5"/>
  <c r="J68" i="1"/>
  <c r="F71"/>
  <c r="F68" s="1"/>
  <c r="K116" i="5"/>
  <c r="K146" i="3"/>
  <c r="Q43" i="9"/>
  <c r="G43" s="1"/>
  <c r="N43" s="1"/>
  <c r="M574" i="3"/>
  <c r="Q131" i="9"/>
  <c r="G131" s="1"/>
  <c r="N131" s="1"/>
  <c r="N132" s="1"/>
  <c r="F175" i="5"/>
  <c r="K750" i="3"/>
  <c r="K754"/>
  <c r="K749"/>
  <c r="F240"/>
  <c r="G597"/>
  <c r="F258"/>
  <c r="K544"/>
  <c r="B194" i="5"/>
  <c r="G116" i="9"/>
  <c r="N116" s="1"/>
  <c r="L114"/>
  <c r="K541" i="3"/>
  <c r="K566"/>
  <c r="P13" i="9"/>
  <c r="F13" s="1"/>
  <c r="I597" i="3"/>
  <c r="E58" i="1"/>
  <c r="E56" s="1"/>
  <c r="P14" i="9"/>
  <c r="F14" s="1"/>
  <c r="K424" i="3"/>
  <c r="Q145" i="4"/>
  <c r="K66" i="1"/>
  <c r="K65" s="1"/>
  <c r="N38" i="9"/>
  <c r="F43" i="5"/>
  <c r="K43" s="1"/>
  <c r="K137" i="3"/>
  <c r="F383"/>
  <c r="M572"/>
  <c r="K572"/>
  <c r="K718"/>
  <c r="F716"/>
  <c r="F276" s="1"/>
  <c r="F90" i="5" s="1"/>
  <c r="H597" i="3"/>
  <c r="J169"/>
  <c r="K521"/>
  <c r="K402"/>
  <c r="K755"/>
  <c r="K746"/>
  <c r="B157" i="5"/>
  <c r="I198" i="3"/>
  <c r="G274"/>
  <c r="G278"/>
  <c r="K278" s="1"/>
  <c r="H283"/>
  <c r="G201"/>
  <c r="J274"/>
  <c r="F222"/>
  <c r="H206"/>
  <c r="H259"/>
  <c r="K259" s="1"/>
  <c r="G188"/>
  <c r="I193"/>
  <c r="E320"/>
  <c r="J248"/>
  <c r="I202"/>
  <c r="B189" i="5"/>
  <c r="F733" i="3"/>
  <c r="K90"/>
  <c r="R150" i="4"/>
  <c r="M589" i="3"/>
  <c r="E175" i="5"/>
  <c r="K175" s="1"/>
  <c r="E33" i="1"/>
  <c r="E25" s="1"/>
  <c r="K409" i="3"/>
  <c r="F586"/>
  <c r="I114" i="5"/>
  <c r="E42"/>
  <c r="E36"/>
  <c r="K36" s="1"/>
  <c r="H419" i="3"/>
  <c r="H124" i="5" s="1"/>
  <c r="H148" s="1"/>
  <c r="J95" i="1"/>
  <c r="J37"/>
  <c r="R155" i="4"/>
  <c r="F375" i="3"/>
  <c r="F113" i="5" s="1"/>
  <c r="L145" i="4"/>
  <c r="K129" i="5"/>
  <c r="K66" i="3"/>
  <c r="F65"/>
  <c r="K427"/>
  <c r="F426"/>
  <c r="K426" s="1"/>
  <c r="R149" i="4"/>
  <c r="R152"/>
  <c r="K115" i="3"/>
  <c r="Q15" i="9"/>
  <c r="G15" s="1"/>
  <c r="N15" s="1"/>
  <c r="H296" i="3"/>
  <c r="H54" i="1" s="1"/>
  <c r="H251" i="3"/>
  <c r="G263"/>
  <c r="H210"/>
  <c r="I263"/>
  <c r="J283"/>
  <c r="G195"/>
  <c r="G289"/>
  <c r="K289" s="1"/>
  <c r="F291"/>
  <c r="K291" s="1"/>
  <c r="G301"/>
  <c r="G96" i="5" s="1"/>
  <c r="H207" i="3"/>
  <c r="K748"/>
  <c r="F689"/>
  <c r="K689" s="1"/>
  <c r="H217"/>
  <c r="G295"/>
  <c r="K295" s="1"/>
  <c r="H224"/>
  <c r="G230"/>
  <c r="K230" s="1"/>
  <c r="G191"/>
  <c r="F197"/>
  <c r="G247"/>
  <c r="H282"/>
  <c r="K282" s="1"/>
  <c r="J252"/>
  <c r="K252" s="1"/>
  <c r="I292"/>
  <c r="E225"/>
  <c r="K225" s="1"/>
  <c r="E279"/>
  <c r="K279" s="1"/>
  <c r="B136" i="5"/>
  <c r="B141"/>
  <c r="F724" i="3"/>
  <c r="F284" s="1"/>
  <c r="Q60" i="9" s="1"/>
  <c r="G60" s="1"/>
  <c r="N60" s="1"/>
  <c r="B59" i="5"/>
  <c r="R154" i="4"/>
  <c r="Q109" i="9"/>
  <c r="G109" s="1"/>
  <c r="F28" i="3"/>
  <c r="F23" i="5" s="1"/>
  <c r="K23" s="1"/>
  <c r="J85" i="1"/>
  <c r="F85" s="1"/>
  <c r="P124" i="9"/>
  <c r="F124" s="1"/>
  <c r="F127" s="1"/>
  <c r="J597" i="3"/>
  <c r="J185" i="5" s="1"/>
  <c r="F481" i="3"/>
  <c r="F169" i="5" s="1"/>
  <c r="K169" s="1"/>
  <c r="L71" i="9"/>
  <c r="J31" i="1"/>
  <c r="F31" s="1"/>
  <c r="J39" i="5"/>
  <c r="J57" i="1"/>
  <c r="J56" s="1"/>
  <c r="E85"/>
  <c r="E179" i="5"/>
  <c r="K179" s="1"/>
  <c r="K34"/>
  <c r="H87" i="1"/>
  <c r="F87" s="1"/>
  <c r="K92" i="3"/>
  <c r="F90"/>
  <c r="F36" i="5" s="1"/>
  <c r="K407" i="3"/>
  <c r="F406"/>
  <c r="K406" s="1"/>
  <c r="M101" i="4"/>
  <c r="M66" i="1"/>
  <c r="M65"/>
  <c r="M33" i="4"/>
  <c r="M145"/>
  <c r="F478" i="3"/>
  <c r="G98" i="9"/>
  <c r="G99" s="1"/>
  <c r="F112" i="5"/>
  <c r="K112" s="1"/>
  <c r="K361" i="3"/>
  <c r="K614"/>
  <c r="K112"/>
  <c r="H86" i="1"/>
  <c r="F57"/>
  <c r="F56" s="1"/>
  <c r="K481" i="3"/>
  <c r="J446"/>
  <c r="Q110" i="9"/>
  <c r="J25" i="1"/>
  <c r="P127" i="9"/>
  <c r="R193" i="4"/>
  <c r="R191"/>
  <c r="R190"/>
  <c r="R188"/>
  <c r="R194"/>
  <c r="R192"/>
  <c r="K733" i="3"/>
  <c r="F293"/>
  <c r="Q61" i="9" s="1"/>
  <c r="G61" s="1"/>
  <c r="N61" s="1"/>
  <c r="P23"/>
  <c r="P48" s="1"/>
  <c r="G185" i="5"/>
  <c r="G446" i="3"/>
  <c r="Q46" i="9"/>
  <c r="F168" i="5"/>
  <c r="K168" s="1"/>
  <c r="K478" i="3"/>
  <c r="K296"/>
  <c r="F31" i="5"/>
  <c r="K31" s="1"/>
  <c r="K65" i="3"/>
  <c r="F183" i="5"/>
  <c r="K183" s="1"/>
  <c r="K586" i="3"/>
  <c r="J49" i="5"/>
  <c r="Q66" i="9"/>
  <c r="G66" s="1"/>
  <c r="N66" s="1"/>
  <c r="F78" i="5"/>
  <c r="H185"/>
  <c r="H446" i="3"/>
  <c r="I446"/>
  <c r="F131" i="5"/>
  <c r="K131" s="1"/>
  <c r="F429" i="3"/>
  <c r="F132" i="5" s="1"/>
  <c r="K248" i="3"/>
  <c r="K383"/>
  <c r="F114" i="5"/>
  <c r="K114" s="1"/>
  <c r="F83"/>
  <c r="K610" i="3" l="1"/>
  <c r="E301"/>
  <c r="K344" s="1"/>
  <c r="K615"/>
  <c r="K622"/>
  <c r="K619"/>
  <c r="K375"/>
  <c r="N46" i="9"/>
  <c r="L48"/>
  <c r="F37" i="1"/>
  <c r="K199" i="3"/>
  <c r="K250"/>
  <c r="K243"/>
  <c r="K232"/>
  <c r="K228"/>
  <c r="K94"/>
  <c r="J118" i="9"/>
  <c r="F27" i="1"/>
  <c r="F94" i="5"/>
  <c r="F249" i="3"/>
  <c r="Q101" i="9"/>
  <c r="K24" i="5"/>
  <c r="E324" i="3"/>
  <c r="K191"/>
  <c r="K25" i="5"/>
  <c r="K39"/>
  <c r="G209"/>
  <c r="I23" i="9"/>
  <c r="K312" i="3"/>
  <c r="K611"/>
  <c r="K626"/>
  <c r="K623"/>
  <c r="E200" i="5"/>
  <c r="E209" s="1"/>
  <c r="K616" i="3"/>
  <c r="K609"/>
  <c r="K283"/>
  <c r="Q132" i="9"/>
  <c r="K108" i="3"/>
  <c r="F32" i="1"/>
  <c r="N117" i="9"/>
  <c r="G118"/>
  <c r="N118"/>
  <c r="F54" i="1"/>
  <c r="N89" i="9"/>
  <c r="K320" i="3"/>
  <c r="J22" i="1"/>
  <c r="K247" i="3"/>
  <c r="K251"/>
  <c r="K202"/>
  <c r="K206"/>
  <c r="L101" i="9"/>
  <c r="K253" i="3"/>
  <c r="K231"/>
  <c r="K203"/>
  <c r="K242"/>
  <c r="K254"/>
  <c r="K280"/>
  <c r="K38" i="5"/>
  <c r="F89" i="1"/>
  <c r="I48" i="9"/>
  <c r="G220" i="3"/>
  <c r="K170" i="5"/>
  <c r="P101" i="9"/>
  <c r="P84" s="1"/>
  <c r="I99"/>
  <c r="J114"/>
  <c r="I71"/>
  <c r="I77" s="1"/>
  <c r="I83" s="1"/>
  <c r="F95" i="1"/>
  <c r="F88"/>
  <c r="F86" s="1"/>
  <c r="G86"/>
  <c r="G66" s="1"/>
  <c r="G148" i="5"/>
  <c r="F91"/>
  <c r="F419" i="3"/>
  <c r="F742"/>
  <c r="F200" i="5" s="1"/>
  <c r="F209" s="1"/>
  <c r="Q14" i="9"/>
  <c r="G14" s="1"/>
  <c r="N14" s="1"/>
  <c r="K28" i="3"/>
  <c r="F121" i="5"/>
  <c r="K121" s="1"/>
  <c r="F117"/>
  <c r="K117" s="1"/>
  <c r="K620" i="3"/>
  <c r="K612"/>
  <c r="K618"/>
  <c r="K624"/>
  <c r="K621"/>
  <c r="K625"/>
  <c r="K613"/>
  <c r="K617"/>
  <c r="N108" i="9"/>
  <c r="F118"/>
  <c r="K172" i="5"/>
  <c r="F106" i="9"/>
  <c r="K28" i="5"/>
  <c r="F512" i="3"/>
  <c r="K512" s="1"/>
  <c r="N113" i="9"/>
  <c r="H66" i="1"/>
  <c r="K42" i="5"/>
  <c r="K118"/>
  <c r="I274" i="3"/>
  <c r="K783"/>
  <c r="K743"/>
  <c r="K744"/>
  <c r="K782"/>
  <c r="F33" i="1"/>
  <c r="G25"/>
  <c r="G22" s="1"/>
  <c r="F233" i="3"/>
  <c r="F73" i="5" s="1"/>
  <c r="G227" i="3"/>
  <c r="G72" i="5" s="1"/>
  <c r="G293" i="3"/>
  <c r="G270"/>
  <c r="G86" i="5" s="1"/>
  <c r="G240" i="3"/>
  <c r="G78" i="5" s="1"/>
  <c r="J227" i="3"/>
  <c r="J272"/>
  <c r="F187"/>
  <c r="F66" i="5" s="1"/>
  <c r="I249" i="3"/>
  <c r="E293"/>
  <c r="F204"/>
  <c r="F69" i="5" s="1"/>
  <c r="G187" i="3"/>
  <c r="H288"/>
  <c r="G288"/>
  <c r="H196"/>
  <c r="H190"/>
  <c r="I270"/>
  <c r="I86" i="5" s="1"/>
  <c r="J258" i="3"/>
  <c r="J83" i="5" s="1"/>
  <c r="J275" i="3"/>
  <c r="E240"/>
  <c r="J257"/>
  <c r="J82" i="5" s="1"/>
  <c r="J233" i="3"/>
  <c r="J73" i="5" s="1"/>
  <c r="E239" i="3"/>
  <c r="E77" i="5" s="1"/>
  <c r="I190" i="3"/>
  <c r="E223"/>
  <c r="J269"/>
  <c r="J85" i="5" s="1"/>
  <c r="E255" i="3"/>
  <c r="E236"/>
  <c r="I257"/>
  <c r="I82" i="5" s="1"/>
  <c r="H297" i="3"/>
  <c r="H256"/>
  <c r="F297"/>
  <c r="F95" i="5" s="1"/>
  <c r="I265" i="3"/>
  <c r="E187"/>
  <c r="I187"/>
  <c r="F287"/>
  <c r="F269"/>
  <c r="F85" i="5" s="1"/>
  <c r="E258" i="3"/>
  <c r="I236"/>
  <c r="I74" i="5" s="1"/>
  <c r="H284" i="3"/>
  <c r="H91" i="5" s="1"/>
  <c r="H276" i="3"/>
  <c r="H90" i="5" s="1"/>
  <c r="H257" i="3"/>
  <c r="H82" i="5" s="1"/>
  <c r="H237" i="3"/>
  <c r="H75" i="5" s="1"/>
  <c r="G257" i="3"/>
  <c r="G82" i="5" s="1"/>
  <c r="J293" i="3"/>
  <c r="F275"/>
  <c r="I297"/>
  <c r="I276"/>
  <c r="I90" i="5" s="1"/>
  <c r="I271" i="3"/>
  <c r="I87" i="5" s="1"/>
  <c r="F236" i="3"/>
  <c r="F74" i="5" s="1"/>
  <c r="I255" i="3"/>
  <c r="G205"/>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G68" i="5" s="1"/>
  <c r="H258" i="3"/>
  <c r="H83" i="5" s="1"/>
  <c r="H238" i="3"/>
  <c r="H76" i="5" s="1"/>
  <c r="G297" i="3"/>
  <c r="G272"/>
  <c r="G239"/>
  <c r="G77" i="5" s="1"/>
  <c r="H204" i="3"/>
  <c r="H69" i="5" s="1"/>
  <c r="H205" i="3"/>
  <c r="I258"/>
  <c r="I83" i="5" s="1"/>
  <c r="F255" i="3"/>
  <c r="I223"/>
  <c r="I71" i="5" s="1"/>
  <c r="J238" i="3"/>
  <c r="J76" i="5" s="1"/>
  <c r="J187" i="3"/>
  <c r="E297"/>
  <c r="E237"/>
  <c r="G233"/>
  <c r="G73" i="5" s="1"/>
  <c r="E270" i="3"/>
  <c r="G223"/>
  <c r="G71" i="5" s="1"/>
  <c r="H293" i="3"/>
  <c r="H272"/>
  <c r="I287"/>
  <c r="I92" i="5" s="1"/>
  <c r="H255" i="3"/>
  <c r="J205"/>
  <c r="F271"/>
  <c r="F87" i="5" s="1"/>
  <c r="J223" i="3"/>
  <c r="J71" i="5" s="1"/>
  <c r="E272" i="3"/>
  <c r="E256"/>
  <c r="H240"/>
  <c r="H78" i="5" s="1"/>
  <c r="G271" i="3"/>
  <c r="G87" i="5" s="1"/>
  <c r="G258" i="3"/>
  <c r="G83" i="5" s="1"/>
  <c r="G249" i="3"/>
  <c r="G276"/>
  <c r="G90" i="5" s="1"/>
  <c r="G265" i="3"/>
  <c r="J190"/>
  <c r="E205"/>
  <c r="E238"/>
  <c r="F270"/>
  <c r="F86" i="5" s="1"/>
  <c r="E190" i="3"/>
  <c r="F227"/>
  <c r="I196"/>
  <c r="I288"/>
  <c r="J287"/>
  <c r="J92" i="5" s="1"/>
  <c r="E196" i="3"/>
  <c r="E249"/>
  <c r="K249" s="1"/>
  <c r="I272"/>
  <c r="E276"/>
  <c r="F288"/>
  <c r="H270"/>
  <c r="H86" i="5" s="1"/>
  <c r="G284" i="3"/>
  <c r="G91" i="5" s="1"/>
  <c r="G269" i="3"/>
  <c r="G85" i="5" s="1"/>
  <c r="G256" i="3"/>
  <c r="H187"/>
  <c r="G255"/>
  <c r="E287"/>
  <c r="I240"/>
  <c r="I78" i="5" s="1"/>
  <c r="E233" i="3"/>
  <c r="E73" i="5" s="1"/>
  <c r="K73" s="1"/>
  <c r="F238" i="3"/>
  <c r="F76" i="5" s="1"/>
  <c r="F257" i="3"/>
  <c r="F82" i="5" s="1"/>
  <c r="I275" i="3"/>
  <c r="G190"/>
  <c r="H287"/>
  <c r="H92" i="5" s="1"/>
  <c r="H269" i="3"/>
  <c r="H85" i="5" s="1"/>
  <c r="H239" i="3"/>
  <c r="H77" i="5" s="1"/>
  <c r="G287" i="3"/>
  <c r="G92" i="5" s="1"/>
  <c r="G236" i="3"/>
  <c r="E275"/>
  <c r="I227"/>
  <c r="J271"/>
  <c r="J87" i="5" s="1"/>
  <c r="F237" i="3"/>
  <c r="F75" i="5" s="1"/>
  <c r="J240" i="3"/>
  <c r="J78" i="5" s="1"/>
  <c r="J237" i="3"/>
  <c r="J75" i="5" s="1"/>
  <c r="E227" i="3"/>
  <c r="E72" i="5" s="1"/>
  <c r="H271" i="3"/>
  <c r="H87" i="5" s="1"/>
  <c r="H236" i="3"/>
  <c r="G237"/>
  <c r="G75" i="5" s="1"/>
  <c r="G238" i="3"/>
  <c r="G76" i="5" s="1"/>
  <c r="H233" i="3"/>
  <c r="H73" i="5" s="1"/>
  <c r="I233" i="3"/>
  <c r="I73" i="5" s="1"/>
  <c r="J256" i="3"/>
  <c r="E257"/>
  <c r="I269"/>
  <c r="I85" i="5" s="1"/>
  <c r="F256" i="3"/>
  <c r="F81" i="5" s="1"/>
  <c r="I204" i="3"/>
  <c r="I69" i="5" s="1"/>
  <c r="J249" i="3"/>
  <c r="I205"/>
  <c r="J276"/>
  <c r="J90" i="5" s="1"/>
  <c r="H275" i="3"/>
  <c r="H249"/>
  <c r="J236"/>
  <c r="I293"/>
  <c r="F239"/>
  <c r="F77" i="5" s="1"/>
  <c r="K77" s="1"/>
  <c r="E284" i="3"/>
  <c r="K284" s="1"/>
  <c r="E271"/>
  <c r="P51" i="9" s="1"/>
  <c r="J196" i="3"/>
  <c r="J68" i="5" s="1"/>
  <c r="E265" i="3"/>
  <c r="F169"/>
  <c r="F597"/>
  <c r="F446" s="1"/>
  <c r="F120" i="9"/>
  <c r="Q114"/>
  <c r="G112"/>
  <c r="K751" i="3"/>
  <c r="K747"/>
  <c r="K745"/>
  <c r="G46" i="9"/>
  <c r="Q80"/>
  <c r="N98"/>
  <c r="N99" s="1"/>
  <c r="G445" i="3"/>
  <c r="G598" s="1"/>
  <c r="G447" s="1"/>
  <c r="Q13" i="9"/>
  <c r="Q23" s="1"/>
  <c r="Q48" s="1"/>
  <c r="K263" i="3"/>
  <c r="K274"/>
  <c r="F23" i="9"/>
  <c r="L77"/>
  <c r="L83" s="1"/>
  <c r="Q55"/>
  <c r="G55" s="1"/>
  <c r="N55" s="1"/>
  <c r="K246" i="3"/>
  <c r="I45" i="1"/>
  <c r="G204" i="3"/>
  <c r="G69" i="5" s="1"/>
  <c r="F81" i="9"/>
  <c r="H25" i="1"/>
  <c r="F101" i="9"/>
  <c r="F84" s="1"/>
  <c r="J120"/>
  <c r="K177" i="5"/>
  <c r="F36" i="1"/>
  <c r="H195" i="3"/>
  <c r="E294"/>
  <c r="J218"/>
  <c r="K218" s="1"/>
  <c r="N94" i="9"/>
  <c r="N95" s="1"/>
  <c r="I101"/>
  <c r="I419" i="3"/>
  <c r="E88" i="1"/>
  <c r="E86" s="1"/>
  <c r="E66" s="1"/>
  <c r="K752" i="3"/>
  <c r="G110" i="9"/>
  <c r="N109"/>
  <c r="N110" s="1"/>
  <c r="F49" i="5"/>
  <c r="F185"/>
  <c r="J200"/>
  <c r="J209" s="1"/>
  <c r="J301" i="3"/>
  <c r="F67" i="5"/>
  <c r="Q54" i="9"/>
  <c r="G54" s="1"/>
  <c r="N54" s="1"/>
  <c r="G42" i="1"/>
  <c r="G132" i="9"/>
  <c r="G13"/>
  <c r="F301" i="3"/>
  <c r="F96" i="5" s="1"/>
  <c r="F79"/>
  <c r="I185"/>
  <c r="H445" i="3"/>
  <c r="H598" s="1"/>
  <c r="H447" s="1"/>
  <c r="F30" i="1"/>
  <c r="F25" s="1"/>
  <c r="Q124" i="9"/>
  <c r="K591" i="3"/>
  <c r="F68" i="5"/>
  <c r="Q51" i="9"/>
  <c r="E22" i="1"/>
  <c r="J83" i="9"/>
  <c r="L120"/>
  <c r="L84" s="1"/>
  <c r="J101"/>
  <c r="J77" i="1"/>
  <c r="J66" s="1"/>
  <c r="F80"/>
  <c r="F77" s="1"/>
  <c r="N27" i="9"/>
  <c r="G28"/>
  <c r="K292" i="3"/>
  <c r="K198"/>
  <c r="N28" i="9"/>
  <c r="F46"/>
  <c r="H22" i="1"/>
  <c r="G44"/>
  <c r="J42"/>
  <c r="E55"/>
  <c r="G95" i="9"/>
  <c r="G101" s="1"/>
  <c r="F265" i="3"/>
  <c r="F84" i="5" s="1"/>
  <c r="H209" i="3"/>
  <c r="G267"/>
  <c r="K267" s="1"/>
  <c r="J207"/>
  <c r="L65" i="1"/>
  <c r="K29" i="5"/>
  <c r="R158" i="4"/>
  <c r="L82" i="9" l="1"/>
  <c r="K323" i="3"/>
  <c r="K339"/>
  <c r="K345"/>
  <c r="K313"/>
  <c r="K342"/>
  <c r="K328"/>
  <c r="K332"/>
  <c r="K310"/>
  <c r="K305"/>
  <c r="K317"/>
  <c r="E445"/>
  <c r="E598" s="1"/>
  <c r="E447" s="1"/>
  <c r="K334"/>
  <c r="K333"/>
  <c r="K343"/>
  <c r="K341"/>
  <c r="K308"/>
  <c r="K304"/>
  <c r="K325"/>
  <c r="K315"/>
  <c r="K309"/>
  <c r="K327"/>
  <c r="K338"/>
  <c r="K331"/>
  <c r="K324"/>
  <c r="K306"/>
  <c r="K311"/>
  <c r="K326"/>
  <c r="K340"/>
  <c r="K307"/>
  <c r="K314"/>
  <c r="K318"/>
  <c r="K322"/>
  <c r="E96" i="5"/>
  <c r="E148" s="1"/>
  <c r="K316" i="3"/>
  <c r="K329"/>
  <c r="K337"/>
  <c r="K336"/>
  <c r="K319"/>
  <c r="K321"/>
  <c r="K330"/>
  <c r="K335"/>
  <c r="K233"/>
  <c r="I141" i="9"/>
  <c r="I138" s="1"/>
  <c r="Q104"/>
  <c r="K265" i="3"/>
  <c r="E91" i="5"/>
  <c r="K91" s="1"/>
  <c r="K239" i="3"/>
  <c r="F124" i="5"/>
  <c r="Q79" i="9"/>
  <c r="G79" s="1"/>
  <c r="N79" s="1"/>
  <c r="F48"/>
  <c r="F66" i="1"/>
  <c r="J84" i="9"/>
  <c r="F22" i="1"/>
  <c r="F173" i="5"/>
  <c r="K173" s="1"/>
  <c r="I124"/>
  <c r="I148" s="1"/>
  <c r="I445" i="3"/>
  <c r="I598" s="1"/>
  <c r="I447" s="1"/>
  <c r="E53" i="1"/>
  <c r="K294" i="3"/>
  <c r="G80" i="9"/>
  <c r="G114"/>
  <c r="N112"/>
  <c r="N114" s="1"/>
  <c r="E49" i="1"/>
  <c r="P60" i="9"/>
  <c r="I94" i="5"/>
  <c r="I52" i="1"/>
  <c r="H63"/>
  <c r="H79" i="5"/>
  <c r="J63" i="1"/>
  <c r="J79" i="5"/>
  <c r="E82"/>
  <c r="K82" s="1"/>
  <c r="K257" i="3"/>
  <c r="H45" i="1"/>
  <c r="H74" i="5"/>
  <c r="P65" i="9"/>
  <c r="E44" i="1"/>
  <c r="K227" i="3"/>
  <c r="P59" i="9"/>
  <c r="F59" s="1"/>
  <c r="E89" i="5"/>
  <c r="K275" i="3"/>
  <c r="G41" i="1"/>
  <c r="G67" i="5"/>
  <c r="E92"/>
  <c r="P58" i="9"/>
  <c r="F58" s="1"/>
  <c r="K287" i="3"/>
  <c r="H66" i="5"/>
  <c r="H40" i="1"/>
  <c r="K276" i="3"/>
  <c r="E90" i="5"/>
  <c r="K90" s="1"/>
  <c r="E79"/>
  <c r="P73" i="9"/>
  <c r="E63" i="1"/>
  <c r="I68" i="5"/>
  <c r="I42" i="1"/>
  <c r="K190" i="3"/>
  <c r="E41" i="1"/>
  <c r="E67" i="5"/>
  <c r="K67" s="1"/>
  <c r="E76"/>
  <c r="K76" s="1"/>
  <c r="K238" i="3"/>
  <c r="J41" i="1"/>
  <c r="J67" i="5"/>
  <c r="E51" i="1"/>
  <c r="E88" i="5"/>
  <c r="K88" s="1"/>
  <c r="K272" i="3"/>
  <c r="H80" i="5"/>
  <c r="H46" i="1"/>
  <c r="H88" i="5"/>
  <c r="H51" i="1"/>
  <c r="E95" i="5"/>
  <c r="K95" s="1"/>
  <c r="K297" i="3"/>
  <c r="F80" i="5"/>
  <c r="Q69" i="9"/>
  <c r="H70" i="5"/>
  <c r="H43" i="1"/>
  <c r="G55"/>
  <c r="G95" i="5"/>
  <c r="E93"/>
  <c r="P74" i="9"/>
  <c r="F74" s="1"/>
  <c r="K288" i="3"/>
  <c r="E50" i="1"/>
  <c r="J55"/>
  <c r="J95" i="5"/>
  <c r="I81"/>
  <c r="I47" i="1"/>
  <c r="J93" i="5"/>
  <c r="J50" i="1"/>
  <c r="G49"/>
  <c r="G89" i="5"/>
  <c r="G43" i="1"/>
  <c r="G70" i="5"/>
  <c r="F89"/>
  <c r="Q59" i="9"/>
  <c r="G59" s="1"/>
  <c r="N59" s="1"/>
  <c r="E83" i="5"/>
  <c r="K83" s="1"/>
  <c r="K258" i="3"/>
  <c r="Q58" i="9"/>
  <c r="F92" i="5"/>
  <c r="E66"/>
  <c r="K66" s="1"/>
  <c r="K187" i="3"/>
  <c r="P54" i="9"/>
  <c r="F54" s="1"/>
  <c r="E40" i="1"/>
  <c r="E323" i="3"/>
  <c r="H95" i="5"/>
  <c r="H55" i="1"/>
  <c r="E45"/>
  <c r="K236" i="3"/>
  <c r="E74" i="5"/>
  <c r="I67"/>
  <c r="I41" i="1"/>
  <c r="P66" i="9"/>
  <c r="F66" s="1"/>
  <c r="K240" i="3"/>
  <c r="E78" i="5"/>
  <c r="K78" s="1"/>
  <c r="H67"/>
  <c r="H41" i="1"/>
  <c r="G50"/>
  <c r="G93" i="5"/>
  <c r="G66"/>
  <c r="G40" i="1"/>
  <c r="E94" i="5"/>
  <c r="K94" s="1"/>
  <c r="E52" i="1"/>
  <c r="P61" i="9"/>
  <c r="F61" s="1"/>
  <c r="K293" i="3"/>
  <c r="J72" i="5"/>
  <c r="J44" i="1"/>
  <c r="K79" i="5"/>
  <c r="N101" i="9"/>
  <c r="K74" i="5"/>
  <c r="E84"/>
  <c r="K84" s="1"/>
  <c r="E48" i="1"/>
  <c r="E43"/>
  <c r="E87" i="5"/>
  <c r="K87" s="1"/>
  <c r="K271" i="3"/>
  <c r="J74" i="5"/>
  <c r="J45" i="1"/>
  <c r="H89" i="5"/>
  <c r="H49" i="1"/>
  <c r="I70" i="5"/>
  <c r="I43" i="1"/>
  <c r="J47"/>
  <c r="J81" i="5"/>
  <c r="I72"/>
  <c r="I44" i="1"/>
  <c r="G74" i="5"/>
  <c r="G45" i="1"/>
  <c r="F45" s="1"/>
  <c r="I89" i="5"/>
  <c r="I49" i="1"/>
  <c r="G46"/>
  <c r="G80" i="5"/>
  <c r="G47" i="1"/>
  <c r="G81" i="5"/>
  <c r="Q74" i="9"/>
  <c r="G74" s="1"/>
  <c r="N74" s="1"/>
  <c r="F93" i="5"/>
  <c r="I51" i="1"/>
  <c r="I88" i="5"/>
  <c r="P55" i="9"/>
  <c r="F55" s="1"/>
  <c r="E68" i="5"/>
  <c r="K68" s="1"/>
  <c r="K196" i="3"/>
  <c r="E42" i="1"/>
  <c r="I50"/>
  <c r="I93" i="5"/>
  <c r="F72"/>
  <c r="K72" s="1"/>
  <c r="Q65" i="9"/>
  <c r="K205" i="3"/>
  <c r="E70" i="5"/>
  <c r="K70" s="1"/>
  <c r="G84"/>
  <c r="G48" i="1"/>
  <c r="G79" i="5"/>
  <c r="G63" i="1"/>
  <c r="E47"/>
  <c r="E81" i="5"/>
  <c r="K81" s="1"/>
  <c r="K256" i="3"/>
  <c r="J70" i="5"/>
  <c r="J43" i="1"/>
  <c r="H52"/>
  <c r="H94" i="5"/>
  <c r="E86"/>
  <c r="K86" s="1"/>
  <c r="K270" i="3"/>
  <c r="E75" i="5"/>
  <c r="K75" s="1"/>
  <c r="K237" i="3"/>
  <c r="F323"/>
  <c r="J40" i="1"/>
  <c r="J39" s="1"/>
  <c r="J66" i="5"/>
  <c r="G51" i="1"/>
  <c r="G88" i="5"/>
  <c r="E85"/>
  <c r="K85" s="1"/>
  <c r="K269" i="3"/>
  <c r="E69" i="5"/>
  <c r="K69" s="1"/>
  <c r="K204" i="3"/>
  <c r="J84" i="5"/>
  <c r="J48" i="1"/>
  <c r="J80" i="5"/>
  <c r="J46" i="1"/>
  <c r="H72" i="5"/>
  <c r="H44" i="1"/>
  <c r="F44" s="1"/>
  <c r="H84" i="5"/>
  <c r="H48" i="1"/>
  <c r="I80" i="5"/>
  <c r="I46" i="1"/>
  <c r="I95" i="5"/>
  <c r="I55" i="1"/>
  <c r="J94" i="5"/>
  <c r="J52" i="1"/>
  <c r="I40"/>
  <c r="I39" s="1"/>
  <c r="I66" i="5"/>
  <c r="I84"/>
  <c r="I48" i="1"/>
  <c r="H47"/>
  <c r="H81" i="5"/>
  <c r="E80"/>
  <c r="P69" i="9"/>
  <c r="E46" i="1"/>
  <c r="K255" i="3"/>
  <c r="E71" i="5"/>
  <c r="K71" s="1"/>
  <c r="P53" i="9"/>
  <c r="F53" s="1"/>
  <c r="K223" i="3"/>
  <c r="J89" i="5"/>
  <c r="J49" i="1"/>
  <c r="H68" i="5"/>
  <c r="H42" i="1"/>
  <c r="H93" i="5"/>
  <c r="H50" i="1"/>
  <c r="I79" i="5"/>
  <c r="I63" i="1"/>
  <c r="J51"/>
  <c r="J88" i="5"/>
  <c r="G94"/>
  <c r="G52" i="1"/>
  <c r="G104" i="9"/>
  <c r="Q106"/>
  <c r="Q120" s="1"/>
  <c r="I84"/>
  <c r="F51"/>
  <c r="G51"/>
  <c r="Q56"/>
  <c r="N13"/>
  <c r="N23" s="1"/>
  <c r="N48" s="1"/>
  <c r="G23"/>
  <c r="G48" s="1"/>
  <c r="F42" i="1"/>
  <c r="F148" i="5"/>
  <c r="Q73" i="9"/>
  <c r="L140"/>
  <c r="L137" s="1"/>
  <c r="L133"/>
  <c r="J140"/>
  <c r="J137" s="1"/>
  <c r="J141"/>
  <c r="J138" s="1"/>
  <c r="J133"/>
  <c r="J82"/>
  <c r="Q127"/>
  <c r="Q84" s="1"/>
  <c r="G124"/>
  <c r="J445" i="3"/>
  <c r="J598" s="1"/>
  <c r="J447" s="1"/>
  <c r="J96" i="5"/>
  <c r="J148" s="1"/>
  <c r="F445" i="3"/>
  <c r="F598" s="1"/>
  <c r="L141" i="9"/>
  <c r="L138" s="1"/>
  <c r="P56" l="1"/>
  <c r="F56"/>
  <c r="K80" i="5"/>
  <c r="J38" i="1"/>
  <c r="J64" s="1"/>
  <c r="J105" s="1"/>
  <c r="K92" i="5"/>
  <c r="Q81" i="9"/>
  <c r="I140"/>
  <c r="I137" s="1"/>
  <c r="I82"/>
  <c r="I133"/>
  <c r="G106"/>
  <c r="G120" s="1"/>
  <c r="N104"/>
  <c r="N106" s="1"/>
  <c r="N120" s="1"/>
  <c r="P71"/>
  <c r="F69"/>
  <c r="F71" s="1"/>
  <c r="G65"/>
  <c r="Q67"/>
  <c r="F40" i="1"/>
  <c r="G39"/>
  <c r="G38" s="1"/>
  <c r="G64" s="1"/>
  <c r="G105" s="1"/>
  <c r="G58" i="9"/>
  <c r="Q63"/>
  <c r="P75"/>
  <c r="F73"/>
  <c r="F75" s="1"/>
  <c r="F65"/>
  <c r="F67" s="1"/>
  <c r="P67"/>
  <c r="N80"/>
  <c r="N81" s="1"/>
  <c r="G81"/>
  <c r="F63" i="1"/>
  <c r="F48"/>
  <c r="I38"/>
  <c r="I64" s="1"/>
  <c r="F43"/>
  <c r="F49"/>
  <c r="K93" i="5"/>
  <c r="F55" i="1"/>
  <c r="H39"/>
  <c r="H38" s="1"/>
  <c r="H64" s="1"/>
  <c r="F41"/>
  <c r="F39" s="1"/>
  <c r="K89" i="5"/>
  <c r="Q71" i="9"/>
  <c r="G69"/>
  <c r="P63"/>
  <c r="F60"/>
  <c r="F63" s="1"/>
  <c r="F51" i="1"/>
  <c r="F47"/>
  <c r="F46"/>
  <c r="F50"/>
  <c r="E39"/>
  <c r="E38" s="1"/>
  <c r="E64" s="1"/>
  <c r="E105" s="1"/>
  <c r="F52"/>
  <c r="Q75" i="9"/>
  <c r="G73"/>
  <c r="G65" i="1"/>
  <c r="F447" i="3"/>
  <c r="D447" s="1"/>
  <c r="D598"/>
  <c r="N124" i="9"/>
  <c r="N127" s="1"/>
  <c r="N84" s="1"/>
  <c r="G127"/>
  <c r="G84" s="1"/>
  <c r="H65" i="1"/>
  <c r="H105"/>
  <c r="N51" i="9"/>
  <c r="N56" s="1"/>
  <c r="G56"/>
  <c r="Q77" l="1"/>
  <c r="Q83" s="1"/>
  <c r="F77"/>
  <c r="F83" s="1"/>
  <c r="F141" s="1"/>
  <c r="F138" s="1"/>
  <c r="E65" i="1"/>
  <c r="P77" i="9"/>
  <c r="P83" s="1"/>
  <c r="P140" s="1"/>
  <c r="P137" s="1"/>
  <c r="J65" i="1"/>
  <c r="F38"/>
  <c r="F64" s="1"/>
  <c r="F65" s="1"/>
  <c r="F140" i="9"/>
  <c r="F137" s="1"/>
  <c r="F133"/>
  <c r="N69"/>
  <c r="N71" s="1"/>
  <c r="G71"/>
  <c r="I105" i="1"/>
  <c r="I65"/>
  <c r="N58" i="9"/>
  <c r="N63" s="1"/>
  <c r="G63"/>
  <c r="N65"/>
  <c r="N67" s="1"/>
  <c r="G67"/>
  <c r="G75"/>
  <c r="N73"/>
  <c r="N75" s="1"/>
  <c r="Q141" l="1"/>
  <c r="Q138" s="1"/>
  <c r="Q140"/>
  <c r="Q137" s="1"/>
  <c r="Q82"/>
  <c r="Q133"/>
  <c r="G77"/>
  <c r="G83" s="1"/>
  <c r="G133" s="1"/>
  <c r="P141"/>
  <c r="P138" s="1"/>
  <c r="F82"/>
  <c r="P82"/>
  <c r="P133"/>
  <c r="F105" i="1"/>
  <c r="B65"/>
  <c r="B105"/>
  <c r="N77" i="9"/>
  <c r="N83" s="1"/>
  <c r="N133" s="1"/>
  <c r="G141" l="1"/>
  <c r="G138" s="1"/>
  <c r="G140"/>
  <c r="G137" s="1"/>
  <c r="G82"/>
  <c r="N82"/>
  <c r="B82" s="1"/>
  <c r="N141"/>
  <c r="N138" s="1"/>
  <c r="N140"/>
  <c r="N137" s="1"/>
  <c r="B133"/>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<sst xmlns="http://schemas.openxmlformats.org/spreadsheetml/2006/main" count="3522" uniqueCount="2254">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</sst>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89" fillId="29" borderId="40" xfId="12" applyFont="1" applyFill="1" applyBorder="1" applyAlignment="1">
      <alignment horizontal="lef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0" fontId="272" fillId="29" borderId="40" xfId="4"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kardasheva@cem.bg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43738</v>
      </c>
      <c r="M6" s="1503"/>
      <c r="N6" s="1696" t="s">
        <v>1501</v>
      </c>
      <c r="O6" s="1495"/>
      <c r="P6" s="1838">
        <f>OTCHET!F9</f>
        <v>43738</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43738</v>
      </c>
      <c r="H9" s="1503"/>
      <c r="I9" s="1529">
        <f>+L4</f>
        <v>2019</v>
      </c>
      <c r="J9" s="1649">
        <f>+L6</f>
        <v>43738</v>
      </c>
      <c r="K9" s="1650"/>
      <c r="L9" s="1648">
        <f>+L6</f>
        <v>43738</v>
      </c>
      <c r="M9" s="1650"/>
      <c r="N9" s="1651">
        <f>+L6</f>
        <v>43738</v>
      </c>
      <c r="O9" s="1530"/>
      <c r="P9" s="1669">
        <f>+L4</f>
        <v>2019</v>
      </c>
      <c r="Q9" s="1668">
        <f>OTCHET!F9</f>
        <v>43738</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729723</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729723</v>
      </c>
      <c r="O14" s="1858"/>
      <c r="P14" s="1749">
        <f>+ROUND(+OTCHET!E90+OTCHET!E93+OTCHET!E94+OTCHET!E115+OTCHET!E116,0)</f>
        <v>1200000</v>
      </c>
      <c r="Q14" s="1748">
        <f>+ROUND(+OTCHET!F90+OTCHET!F93+OTCHET!F94+OTCHET!F115+OTCHET!F116,0)</f>
        <v>729723</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163044</v>
      </c>
      <c r="H16" s="1503"/>
      <c r="I16" s="1840">
        <f t="shared" si="2"/>
        <v>0</v>
      </c>
      <c r="J16" s="1839">
        <f t="shared" si="3"/>
        <v>0</v>
      </c>
      <c r="K16" s="1713"/>
      <c r="L16" s="1839">
        <f t="shared" si="4"/>
        <v>0</v>
      </c>
      <c r="M16" s="1713"/>
      <c r="N16" s="1715">
        <f t="shared" si="5"/>
        <v>163044</v>
      </c>
      <c r="O16" s="1858"/>
      <c r="P16" s="1840">
        <f>+ROUND(+OTCHET!E110+OTCHET!E111,0)</f>
        <v>0</v>
      </c>
      <c r="Q16" s="1839">
        <f>+ROUND(+OTCHET!F110+OTCHET!F111,0)</f>
        <v>163044</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283</v>
      </c>
      <c r="H22" s="1503"/>
      <c r="I22" s="1749">
        <f t="shared" si="2"/>
        <v>0</v>
      </c>
      <c r="J22" s="1748">
        <f t="shared" si="3"/>
        <v>0</v>
      </c>
      <c r="K22" s="1713"/>
      <c r="L22" s="1748">
        <f t="shared" si="4"/>
        <v>0</v>
      </c>
      <c r="M22" s="1713"/>
      <c r="N22" s="1716">
        <f t="shared" si="5"/>
        <v>283</v>
      </c>
      <c r="O22" s="1858"/>
      <c r="P22" s="1749">
        <f>+ROUND(OTCHET!E113+OTCHET!E114+OTCHET!E120,0)</f>
        <v>0</v>
      </c>
      <c r="Q22" s="1748">
        <f>+ROUND(OTCHET!F113+OTCHET!F114+OTCHET!F120,0)</f>
        <v>283</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893050</v>
      </c>
      <c r="H23" s="1503"/>
      <c r="I23" s="1718">
        <f>+ROUND(+SUM(I13,I14,I16,I17,I18,I19,I20,I21,I22),0)</f>
        <v>0</v>
      </c>
      <c r="J23" s="1717">
        <f>+ROUND(+SUM(J13,J14,J16,J17,J18,J19,J20,J21,J22),0)</f>
        <v>0</v>
      </c>
      <c r="K23" s="1713"/>
      <c r="L23" s="1717">
        <f>+ROUND(+SUM(L13,L14,L16,L17,L18,L19,L20,L21,L22),0)</f>
        <v>0</v>
      </c>
      <c r="M23" s="1713"/>
      <c r="N23" s="1719">
        <f>+ROUND(+SUM(N13,N14,N16,N17,N18,N19,N20,N21,N22),0)</f>
        <v>893050</v>
      </c>
      <c r="O23" s="1858"/>
      <c r="P23" s="1718">
        <f>+ROUND(+SUM(P13,P14,P16,P17,P18,P19,P20,P21,P22),0)</f>
        <v>1200000</v>
      </c>
      <c r="Q23" s="1717">
        <f>+ROUND(+SUM(Q13,Q14,Q16,Q17,Q18,Q19,Q20,Q21,Q22),0)</f>
        <v>893050</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156</v>
      </c>
      <c r="H40" s="1503"/>
      <c r="I40" s="1718">
        <f>+IF(OR($P$2=98,$P$2=42,$P$2=96,$P$2=97),$P40,0)</f>
        <v>0</v>
      </c>
      <c r="J40" s="1717">
        <f>+IF(OR($P$2=98,$P$2=42,$P$2=96,$P$2=97),$Q40,0)</f>
        <v>0</v>
      </c>
      <c r="K40" s="1713"/>
      <c r="L40" s="1717">
        <f>+IF($P$2=33,$Q40,0)</f>
        <v>0</v>
      </c>
      <c r="M40" s="1713"/>
      <c r="N40" s="1719">
        <f t="shared" si="6"/>
        <v>156</v>
      </c>
      <c r="O40" s="1858"/>
      <c r="P40" s="1718">
        <f>+ROUND(OTCHET!E117+OTCHET!E118,0)</f>
        <v>0</v>
      </c>
      <c r="Q40" s="1717">
        <f>+ROUND(OTCHET!F117+OTCHET!F118,0)</f>
        <v>156</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892361</v>
      </c>
      <c r="H48" s="1503"/>
      <c r="I48" s="1742">
        <f>+ROUND(I23+I28+I35+I40+I46,0)</f>
        <v>0</v>
      </c>
      <c r="J48" s="1741">
        <f>+ROUND(J23+J28+J35+J40+J46,0)</f>
        <v>0</v>
      </c>
      <c r="K48" s="1713"/>
      <c r="L48" s="1741">
        <f>+ROUND(L23+L28+L35+L40+L46,0)</f>
        <v>0</v>
      </c>
      <c r="M48" s="1713"/>
      <c r="N48" s="1743">
        <f>+ROUND(N23+N28+N35+N40+N46,0)</f>
        <v>892361</v>
      </c>
      <c r="O48" s="1860"/>
      <c r="P48" s="1742">
        <f>+ROUND(P23+P28+P35+P40+P46,0)</f>
        <v>1200000</v>
      </c>
      <c r="Q48" s="1741">
        <f>+ROUND(Q23+Q28+Q35+Q40+Q46,0)</f>
        <v>892361</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372600</v>
      </c>
      <c r="G51" s="1722">
        <f>+IF($P$2=0,$Q51,0)</f>
        <v>208797</v>
      </c>
      <c r="H51" s="1503"/>
      <c r="I51" s="1723">
        <f>+IF(OR($P$2=98,$P$2=42,$P$2=96,$P$2=97),$P51,0)</f>
        <v>0</v>
      </c>
      <c r="J51" s="1722">
        <f>+IF(OR($P$2=98,$P$2=42,$P$2=96,$P$2=97),$Q51,0)</f>
        <v>0</v>
      </c>
      <c r="K51" s="1713"/>
      <c r="L51" s="1722">
        <f>+IF($P$2=33,$Q51,0)</f>
        <v>0</v>
      </c>
      <c r="M51" s="1713"/>
      <c r="N51" s="1724">
        <f>+ROUND(+G51+J51+L51,0)</f>
        <v>208797</v>
      </c>
      <c r="O51" s="1858"/>
      <c r="P51" s="1723">
        <f>+ROUND(OTCHET!E205-SUM(OTCHET!E217:E219)+OTCHET!E271+IF(+OR(OTCHET!$F$12="5500",OTCHET!$F$12="5600"),0,+OTCHET!E297),0)</f>
        <v>372600</v>
      </c>
      <c r="Q51" s="1722">
        <f>+ROUND(OTCHET!F205-SUM(OTCHET!F217:F219)+OTCHET!F271+IF(+OR(OTCHET!$F$12="5500",OTCHET!$F$12="5600"),0,+OTCHET!F297),0)</f>
        <v>208797</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10050</v>
      </c>
      <c r="G52" s="1748">
        <f>+IF($P$2=0,$Q52,0)</f>
        <v>2192</v>
      </c>
      <c r="H52" s="1503"/>
      <c r="I52" s="1749">
        <f>+IF(OR($P$2=98,$P$2=42,$P$2=96,$P$2=97),$P52,0)</f>
        <v>0</v>
      </c>
      <c r="J52" s="1748">
        <f>+IF(OR($P$2=98,$P$2=42,$P$2=96,$P$2=97),$Q52,0)</f>
        <v>0</v>
      </c>
      <c r="K52" s="1713"/>
      <c r="L52" s="1748">
        <f>+IF($P$2=33,$Q52,0)</f>
        <v>0</v>
      </c>
      <c r="M52" s="1713"/>
      <c r="N52" s="1716">
        <f>+ROUND(+G52+J52+L52,0)</f>
        <v>2192</v>
      </c>
      <c r="O52" s="1858"/>
      <c r="P52" s="1749">
        <f>+ROUND(+SUM(OTCHET!E217:E219),0)</f>
        <v>10050</v>
      </c>
      <c r="Q52" s="1748">
        <f>+ROUND(+SUM(OTCHET!F217:F219),0)</f>
        <v>2192</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5750</v>
      </c>
      <c r="G53" s="1748">
        <f>+IF($P$2=0,$Q53,0)</f>
        <v>4311</v>
      </c>
      <c r="H53" s="1503"/>
      <c r="I53" s="1749">
        <f>+IF(OR($P$2=98,$P$2=42,$P$2=96,$P$2=97),$P53,0)</f>
        <v>0</v>
      </c>
      <c r="J53" s="1748">
        <f>+IF(OR($P$2=98,$P$2=42,$P$2=96,$P$2=97),$Q53,0)</f>
        <v>0</v>
      </c>
      <c r="K53" s="1713"/>
      <c r="L53" s="1748">
        <f>+IF($P$2=33,$Q53,0)</f>
        <v>0</v>
      </c>
      <c r="M53" s="1713"/>
      <c r="N53" s="1716">
        <f>+ROUND(+G53+J53+L53,0)</f>
        <v>4311</v>
      </c>
      <c r="O53" s="1858"/>
      <c r="P53" s="1749">
        <f>+ROUND(OTCHET!E223,0)</f>
        <v>5750</v>
      </c>
      <c r="Q53" s="1748">
        <f>+ROUND(OTCHET!F223,0)</f>
        <v>4311</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985000</v>
      </c>
      <c r="G54" s="1748">
        <f>+IF($P$2=0,$Q54,0)</f>
        <v>696693</v>
      </c>
      <c r="H54" s="1503"/>
      <c r="I54" s="1749">
        <f>+IF(OR($P$2=98,$P$2=42,$P$2=96,$P$2=97),$P54,0)</f>
        <v>0</v>
      </c>
      <c r="J54" s="1748">
        <f>+IF(OR($P$2=98,$P$2=42,$P$2=96,$P$2=97),$Q54,0)</f>
        <v>0</v>
      </c>
      <c r="K54" s="1713"/>
      <c r="L54" s="1748">
        <f>+IF($P$2=33,$Q54,0)</f>
        <v>0</v>
      </c>
      <c r="M54" s="1713"/>
      <c r="N54" s="1716">
        <f>+ROUND(+G54+J54+L54,0)</f>
        <v>696693</v>
      </c>
      <c r="O54" s="1858"/>
      <c r="P54" s="1749">
        <f>+ROUND(OTCHET!E187+OTCHET!E190,0)</f>
        <v>985000</v>
      </c>
      <c r="Q54" s="1748">
        <f>+ROUND(OTCHET!F187+OTCHET!F190,0)</f>
        <v>696693</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260300</v>
      </c>
      <c r="G55" s="1748">
        <f>+IF($P$2=0,$Q55,0)</f>
        <v>148445</v>
      </c>
      <c r="H55" s="1503"/>
      <c r="I55" s="1749">
        <f>+IF(OR($P$2=98,$P$2=42,$P$2=96,$P$2=97),$P55,0)</f>
        <v>0</v>
      </c>
      <c r="J55" s="1748">
        <f>+IF(OR($P$2=98,$P$2=42,$P$2=96,$P$2=97),$Q55,0)</f>
        <v>0</v>
      </c>
      <c r="K55" s="1713"/>
      <c r="L55" s="1748">
        <f>+IF($P$2=33,$Q55,0)</f>
        <v>0</v>
      </c>
      <c r="M55" s="1713"/>
      <c r="N55" s="1716">
        <f>+ROUND(+G55+J55+L55,0)</f>
        <v>148445</v>
      </c>
      <c r="O55" s="1858"/>
      <c r="P55" s="1749">
        <f>+ROUND(OTCHET!E196+OTCHET!E204,0)</f>
        <v>260300</v>
      </c>
      <c r="Q55" s="1748">
        <f>+ROUND(OTCHET!F196+OTCHET!F204,0)</f>
        <v>148445</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1633700</v>
      </c>
      <c r="G56" s="1744">
        <f>+ROUND(+SUM(G51:G55),0)</f>
        <v>1060438</v>
      </c>
      <c r="H56" s="1503"/>
      <c r="I56" s="1745">
        <f>+ROUND(+SUM(I51:I55),0)</f>
        <v>0</v>
      </c>
      <c r="J56" s="1744">
        <f>+ROUND(+SUM(J51:J55),0)</f>
        <v>0</v>
      </c>
      <c r="K56" s="1713"/>
      <c r="L56" s="1744">
        <f>+ROUND(+SUM(L51:L55),0)</f>
        <v>0</v>
      </c>
      <c r="M56" s="1713"/>
      <c r="N56" s="1746">
        <f>+ROUND(+SUM(N51:N55),0)</f>
        <v>1060438</v>
      </c>
      <c r="O56" s="1858"/>
      <c r="P56" s="1745">
        <f>+ROUND(+SUM(P51:P55),0)</f>
        <v>1633700</v>
      </c>
      <c r="Q56" s="1744">
        <f>+ROUND(+SUM(Q51:Q55),0)</f>
        <v>1060438</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91500</v>
      </c>
      <c r="G59" s="1748">
        <f>+IF($P$2=0,$Q59,0)</f>
        <v>15051</v>
      </c>
      <c r="H59" s="1503"/>
      <c r="I59" s="1749">
        <f>+IF(OR($P$2=98,$P$2=42,$P$2=96,$P$2=97),$P59,0)</f>
        <v>0</v>
      </c>
      <c r="J59" s="1748">
        <f>+IF(OR($P$2=98,$P$2=42,$P$2=96,$P$2=97),$Q59,0)</f>
        <v>0</v>
      </c>
      <c r="K59" s="1713"/>
      <c r="L59" s="1748">
        <f>+IF($P$2=33,$Q59,0)</f>
        <v>0</v>
      </c>
      <c r="M59" s="1713"/>
      <c r="N59" s="1716">
        <f>+ROUND(+G59+J59+L59,0)</f>
        <v>15051</v>
      </c>
      <c r="O59" s="1858"/>
      <c r="P59" s="1749">
        <f>+ROUND(+OTCHET!E275+OTCHET!E276,0)</f>
        <v>91500</v>
      </c>
      <c r="Q59" s="1748">
        <f>+ROUND(+OTCHET!F275+OTCHET!F276,0)</f>
        <v>15051</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634</v>
      </c>
      <c r="H60" s="1503"/>
      <c r="I60" s="1749">
        <f>+IF(OR($P$2=98,$P$2=42,$P$2=96,$P$2=97),$P60,0)</f>
        <v>0</v>
      </c>
      <c r="J60" s="1748">
        <f>+IF(OR($P$2=98,$P$2=42,$P$2=96,$P$2=97),$Q60,0)</f>
        <v>0</v>
      </c>
      <c r="K60" s="1713"/>
      <c r="L60" s="1748">
        <f>+IF($P$2=33,$Q60,0)</f>
        <v>0</v>
      </c>
      <c r="M60" s="1713"/>
      <c r="N60" s="1716">
        <f>+ROUND(+G60+J60+L60,0)</f>
        <v>634</v>
      </c>
      <c r="O60" s="1858"/>
      <c r="P60" s="1749">
        <f>+ROUND(OTCHET!E284,0)</f>
        <v>4500</v>
      </c>
      <c r="Q60" s="1748">
        <f>+ROUND(OTCHET!F284,0)</f>
        <v>634</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96000</v>
      </c>
      <c r="G63" s="1744">
        <f>+ROUND(+SUM(G58:G61),0)</f>
        <v>15685</v>
      </c>
      <c r="H63" s="1503"/>
      <c r="I63" s="1745">
        <f>+ROUND(+SUM(I58:I61),0)</f>
        <v>0</v>
      </c>
      <c r="J63" s="1744">
        <f>+ROUND(+SUM(J58:J61),0)</f>
        <v>0</v>
      </c>
      <c r="K63" s="1713"/>
      <c r="L63" s="1744">
        <f>+ROUND(+SUM(L58:L61),0)</f>
        <v>0</v>
      </c>
      <c r="M63" s="1713"/>
      <c r="N63" s="1746">
        <f>+ROUND(+SUM(N58:N61),0)</f>
        <v>15685</v>
      </c>
      <c r="O63" s="1858"/>
      <c r="P63" s="1745">
        <f>+ROUND(+SUM(P58:P61),0)</f>
        <v>96000</v>
      </c>
      <c r="Q63" s="1744">
        <f>+ROUND(+SUM(Q58:Q61),0)</f>
        <v>15685</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1729700</v>
      </c>
      <c r="G77" s="1750">
        <f>+ROUND(G56+G63+G67+G71+G75,0)</f>
        <v>1076123</v>
      </c>
      <c r="H77" s="1503"/>
      <c r="I77" s="1752">
        <f>+ROUND(I56+I63+I67+I71+I75,0)</f>
        <v>0</v>
      </c>
      <c r="J77" s="1751">
        <f>+ROUND(J56+J63+J67+J71+J75,0)</f>
        <v>0</v>
      </c>
      <c r="K77" s="1713"/>
      <c r="L77" s="1751">
        <f>+ROUND(L56+L63+L67+L71+L75,0)</f>
        <v>0</v>
      </c>
      <c r="M77" s="1713"/>
      <c r="N77" s="1753">
        <f>+ROUND(N56+N63+N67+N71+N75,0)</f>
        <v>1076123</v>
      </c>
      <c r="O77" s="1858"/>
      <c r="P77" s="1752">
        <f>+ROUND(P56+P63+P67+P71+P75,0)</f>
        <v>1729700</v>
      </c>
      <c r="Q77" s="1750">
        <f>+ROUND(Q56+Q63+Q67+Q71+Q75,0)</f>
        <v>1076123</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529700</v>
      </c>
      <c r="G79" s="1740">
        <f>+IF($P$2=0,$Q79,0)</f>
        <v>185053</v>
      </c>
      <c r="H79" s="1503"/>
      <c r="I79" s="1712">
        <f>+IF(OR($P$2=98,$P$2=42,$P$2=96,$P$2=97),$P79,0)</f>
        <v>0</v>
      </c>
      <c r="J79" s="1740">
        <f>+IF(OR($P$2=98,$P$2=42,$P$2=96,$P$2=97),$Q79,0)</f>
        <v>0</v>
      </c>
      <c r="K79" s="1713"/>
      <c r="L79" s="1740">
        <f>+IF($P$2=33,$Q79,0)</f>
        <v>0</v>
      </c>
      <c r="M79" s="1713"/>
      <c r="N79" s="1714">
        <f>+ROUND(+G79+J79+L79,0)</f>
        <v>185053</v>
      </c>
      <c r="O79" s="1858"/>
      <c r="P79" s="1712">
        <f>+ROUND(OTCHET!E419,0)</f>
        <v>529700</v>
      </c>
      <c r="Q79" s="1740">
        <f>+ROUND(OTCHET!F419,0)</f>
        <v>185053</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529700</v>
      </c>
      <c r="G81" s="1754">
        <f>+ROUND(G79+G80,0)</f>
        <v>185053</v>
      </c>
      <c r="H81" s="1503"/>
      <c r="I81" s="1755">
        <f>+ROUND(I79+I80,0)</f>
        <v>0</v>
      </c>
      <c r="J81" s="1754">
        <f>+ROUND(J79+J80,0)</f>
        <v>0</v>
      </c>
      <c r="K81" s="1713"/>
      <c r="L81" s="1754">
        <f>+ROUND(L79+L80,0)</f>
        <v>0</v>
      </c>
      <c r="M81" s="1713"/>
      <c r="N81" s="1756">
        <f>+ROUND(N79+N80,0)</f>
        <v>185053</v>
      </c>
      <c r="O81" s="1858"/>
      <c r="P81" s="1755">
        <f>+ROUND(P79+P80,0)</f>
        <v>529700</v>
      </c>
      <c r="Q81" s="1754">
        <f>+ROUND(Q79+Q80,0)</f>
        <v>185053</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1291</v>
      </c>
      <c r="H83" s="1503"/>
      <c r="I83" s="1757">
        <f>+ROUND(I48,0)-ROUND(I77,0)+ROUND(I81,0)</f>
        <v>0</v>
      </c>
      <c r="J83" s="1758">
        <f>+ROUND(J48,0)-ROUND(J77,0)+ROUND(J81,0)</f>
        <v>0</v>
      </c>
      <c r="K83" s="1713"/>
      <c r="L83" s="1758">
        <f>+ROUND(L48,0)-ROUND(L77,0)+ROUND(L81,0)</f>
        <v>0</v>
      </c>
      <c r="M83" s="1713"/>
      <c r="N83" s="1759">
        <f>+ROUND(N48,0)-ROUND(N77,0)+ROUND(N81,0)</f>
        <v>1291</v>
      </c>
      <c r="O83" s="1760"/>
      <c r="P83" s="1757">
        <f>+ROUND(P48,0)-ROUND(P77,0)+ROUND(P81,0)</f>
        <v>0</v>
      </c>
      <c r="Q83" s="1758">
        <f>+ROUND(Q48,0)-ROUND(Q77,0)+ROUND(Q81,0)</f>
        <v>1291</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-1291</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-1291</v>
      </c>
      <c r="O84" s="1760"/>
      <c r="P84" s="1761">
        <f>+ROUND(P101,0)+ROUND(P120,0)+ROUND(P127,0)-ROUND(P132,0)</f>
        <v>0</v>
      </c>
      <c r="Q84" s="1762">
        <f>+ROUND(Q101,0)+ROUND(Q120,0)+ROUND(Q127,0)-ROUND(Q132,0)</f>
        <v>-1291</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1291</v>
      </c>
      <c r="H131" s="1503"/>
      <c r="I131" s="1749">
        <f>+IF(OR($P$2=98,$P$2=42,$P$2=96,$P$2=97),$P131,0)</f>
        <v>0</v>
      </c>
      <c r="J131" s="1748">
        <f>+IF(OR($P$2=98,$P$2=42,$P$2=96,$P$2=97),$Q131,0)</f>
        <v>0</v>
      </c>
      <c r="K131" s="1713"/>
      <c r="L131" s="1748">
        <f>+IF($P$2=33,$Q131,0)</f>
        <v>0</v>
      </c>
      <c r="M131" s="1713"/>
      <c r="N131" s="1716">
        <f>+ROUND(+G131+J131+L131,0)</f>
        <v>1291</v>
      </c>
      <c r="O131" s="1858"/>
      <c r="P131" s="1749">
        <f>+ROUND(-SUM(OTCHET!E573:E578)-SUM(OTCHET!E583:E584)-IF(AND(OTCHET!$F$12="9900",+OTCHET!$E$15=0),0,SUM(OTCHET!E589:E590)),0)</f>
        <v>0</v>
      </c>
      <c r="Q131" s="1748">
        <f>+ROUND(-SUM(OTCHET!F573:F578)-SUM(OTCHET!F583:F584)-IF(AND(OTCHET!$F$12="9900",+OTCHET!$E$15=0),0,SUM(OTCHET!F589:F590)),0)</f>
        <v>1291</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1291</v>
      </c>
      <c r="H132" s="1503"/>
      <c r="I132" s="1768">
        <f>+ROUND(+I131-I129-I130,0)</f>
        <v>0</v>
      </c>
      <c r="J132" s="1769">
        <f>+ROUND(+J131-J129-J130,0)</f>
        <v>0</v>
      </c>
      <c r="K132" s="1713"/>
      <c r="L132" s="1769">
        <f>+ROUND(+L131-L129-L130,0)</f>
        <v>0</v>
      </c>
      <c r="M132" s="1713"/>
      <c r="N132" s="1861">
        <f>+ROUND(+N131-N129-N130,0)</f>
        <v>1291</v>
      </c>
      <c r="O132" s="1858"/>
      <c r="P132" s="1768">
        <f>+ROUND(+P131-P129-P130,0)</f>
        <v>0</v>
      </c>
      <c r="Q132" s="1769">
        <f>+ROUND(+Q131-Q129-Q130,0)</f>
        <v>1291</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43746</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43738</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892361</v>
      </c>
      <c r="G22" s="894">
        <f t="shared" si="0"/>
        <v>881283</v>
      </c>
      <c r="H22" s="895">
        <f t="shared" si="0"/>
        <v>0</v>
      </c>
      <c r="I22" s="895">
        <f t="shared" si="0"/>
        <v>11078</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892361</v>
      </c>
      <c r="G25" s="903">
        <f t="shared" ref="G25:M25" si="2">+G26+G30+G31+G32+G33</f>
        <v>881283</v>
      </c>
      <c r="H25" s="904">
        <f>+H26+H30+H31+H32+H33</f>
        <v>0</v>
      </c>
      <c r="I25" s="904">
        <f>+I26+I30+I31+I32+I33</f>
        <v>11078</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729723</v>
      </c>
      <c r="G30" s="918">
        <f>OTCHET!G90+OTCHET!G93+OTCHET!G94</f>
        <v>718723</v>
      </c>
      <c r="H30" s="919">
        <f>OTCHET!H90+OTCHET!H93+OTCHET!H94</f>
        <v>0</v>
      </c>
      <c r="I30" s="919">
        <f>OTCHET!I90+OTCHET!I93+OTCHET!I94</f>
        <v>11000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163044</v>
      </c>
      <c r="G31" s="921">
        <f>OTCHET!G108</f>
        <v>162199</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-406</v>
      </c>
      <c r="G32" s="921">
        <f>OTCHET!G112+OTCHET!G121+OTCHET!G137+OTCHET!G138</f>
        <v>361</v>
      </c>
      <c r="H32" s="922">
        <f>OTCHET!H112+OTCHET!H121+OTCHET!H137+OTCHET!H138</f>
        <v>0</v>
      </c>
      <c r="I32" s="922">
        <f>OTCHET!I112+OTCHET!I121+OTCHET!I137+OTCHET!I138</f>
        <v>78</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1729700</v>
      </c>
      <c r="F38" s="809">
        <f t="shared" si="3"/>
        <v>1076123</v>
      </c>
      <c r="G38" s="1877">
        <f t="shared" si="3"/>
        <v>823263</v>
      </c>
      <c r="H38" s="1878">
        <f t="shared" si="3"/>
        <v>0</v>
      </c>
      <c r="I38" s="1878">
        <f t="shared" si="3"/>
        <v>13543</v>
      </c>
      <c r="J38" s="1879">
        <f t="shared" si="3"/>
        <v>239317</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1245300</v>
      </c>
      <c r="F39" s="1882">
        <f t="shared" si="4"/>
        <v>845138</v>
      </c>
      <c r="G39" s="1883">
        <f t="shared" si="4"/>
        <v>602477</v>
      </c>
      <c r="H39" s="1884">
        <f t="shared" si="4"/>
        <v>0</v>
      </c>
      <c r="I39" s="1884">
        <f t="shared" si="4"/>
        <v>3344</v>
      </c>
      <c r="J39" s="1885">
        <f t="shared" si="4"/>
        <v>239317</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887327</v>
      </c>
      <c r="F40" s="1904">
        <f t="shared" si="1"/>
        <v>604897</v>
      </c>
      <c r="G40" s="1901">
        <f>OTCHET!G187</f>
        <v>515000</v>
      </c>
      <c r="H40" s="1888">
        <f>OTCHET!H187</f>
        <v>0</v>
      </c>
      <c r="I40" s="1888">
        <f>OTCHET!I187</f>
        <v>-92</v>
      </c>
      <c r="J40" s="1889">
        <f>OTCHET!J187</f>
        <v>89989</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97673</v>
      </c>
      <c r="F41" s="1905">
        <f t="shared" si="1"/>
        <v>91796</v>
      </c>
      <c r="G41" s="1902">
        <f>OTCHET!G190</f>
        <v>87477</v>
      </c>
      <c r="H41" s="1892">
        <f>OTCHET!H190</f>
        <v>0</v>
      </c>
      <c r="I41" s="1892">
        <f>OTCHET!I190</f>
        <v>3436</v>
      </c>
      <c r="J41" s="1893">
        <f>OTCHET!J190</f>
        <v>883</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260300</v>
      </c>
      <c r="F42" s="1906">
        <f t="shared" si="1"/>
        <v>148445</v>
      </c>
      <c r="G42" s="1903">
        <f>+OTCHET!G196+OTCHET!G204</f>
        <v>0</v>
      </c>
      <c r="H42" s="1896">
        <f>+OTCHET!H196+OTCHET!H204</f>
        <v>0</v>
      </c>
      <c r="I42" s="1896">
        <f>+OTCHET!I196+OTCHET!I204</f>
        <v>0</v>
      </c>
      <c r="J42" s="1897">
        <f>+OTCHET!J196+OTCHET!J204</f>
        <v>148445</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388400</v>
      </c>
      <c r="F43" s="812">
        <f t="shared" si="1"/>
        <v>215300</v>
      </c>
      <c r="G43" s="939">
        <f>+OTCHET!G205+OTCHET!G223+OTCHET!G271</f>
        <v>205101</v>
      </c>
      <c r="H43" s="940">
        <f>+OTCHET!H205+OTCHET!H223+OTCHET!H271</f>
        <v>0</v>
      </c>
      <c r="I43" s="940">
        <f>+OTCHET!I205+OTCHET!I223+OTCHET!I271</f>
        <v>10199</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96000</v>
      </c>
      <c r="F49" s="794">
        <f t="shared" si="1"/>
        <v>15685</v>
      </c>
      <c r="G49" s="921">
        <f>OTCHET!G275+OTCHET!G276+OTCHET!G284+OTCHET!G287</f>
        <v>15685</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529700</v>
      </c>
      <c r="F56" s="832">
        <f t="shared" si="5"/>
        <v>185053</v>
      </c>
      <c r="G56" s="951">
        <f t="shared" si="5"/>
        <v>-54264</v>
      </c>
      <c r="H56" s="952">
        <f t="shared" si="5"/>
        <v>0</v>
      </c>
      <c r="I56" s="833">
        <f t="shared" si="5"/>
        <v>0</v>
      </c>
      <c r="J56" s="953">
        <f t="shared" si="5"/>
        <v>239317</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529700</v>
      </c>
      <c r="F57" s="826">
        <f t="shared" si="1"/>
        <v>-54264</v>
      </c>
      <c r="G57" s="954">
        <f>+OTCHET!G361+OTCHET!G375+OTCHET!G388</f>
        <v>-54264</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239317</v>
      </c>
      <c r="G62" s="933">
        <f>OTCHET!G412</f>
        <v>0</v>
      </c>
      <c r="H62" s="934">
        <f>OTCHET!H412</f>
        <v>0</v>
      </c>
      <c r="I62" s="934">
        <f>OTCHET!I412</f>
        <v>0</v>
      </c>
      <c r="J62" s="935">
        <f>OTCHET!J412</f>
        <v>239317</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1291</v>
      </c>
      <c r="G64" s="969">
        <f t="shared" si="6"/>
        <v>3756</v>
      </c>
      <c r="H64" s="970">
        <f t="shared" si="6"/>
        <v>0</v>
      </c>
      <c r="I64" s="970">
        <f t="shared" si="6"/>
        <v>-2465</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-1291</v>
      </c>
      <c r="G66" s="972">
        <f t="shared" ref="G66:L66" si="8">SUM(+G68+G76+G77+G84+G85+G86+G89+G90+G91+G92+G93+G94+G95)</f>
        <v>-3756</v>
      </c>
      <c r="H66" s="973">
        <f>SUM(+H68+H76+H77+H84+H85+H86+H89+H90+H91+H92+H93+H94+H95)</f>
        <v>0</v>
      </c>
      <c r="I66" s="973">
        <f>SUM(+I68+I76+I77+I84+I85+I86+I89+I90+I91+I92+I93+I94+I95)</f>
        <v>2465</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-1291</v>
      </c>
      <c r="G91" s="921">
        <f>+OTCHET!G573+OTCHET!G574+OTCHET!G575+OTCHET!G576+OTCHET!G577+OTCHET!G578+OTCHET!G579</f>
        <v>0</v>
      </c>
      <c r="H91" s="922">
        <f>+OTCHET!H573+OTCHET!H574+OTCHET!H575+OTCHET!H576+OTCHET!H577+OTCHET!H578+OTCHET!H579</f>
        <v>0</v>
      </c>
      <c r="I91" s="922">
        <f>+OTCHET!I573+OTCHET!I574+OTCHET!I575+OTCHET!I576+OTCHET!I577+OTCHET!I578+OTCHET!I579</f>
        <v>-1291</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-3756</v>
      </c>
      <c r="H95" s="901">
        <f>OTCHET!H591</f>
        <v>0</v>
      </c>
      <c r="I95" s="901">
        <f>OTCHET!I591</f>
        <v>3756</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-3756</v>
      </c>
      <c r="H96" s="988">
        <f>+OTCHET!H594</f>
        <v>0</v>
      </c>
      <c r="I96" s="988">
        <f>+OTCHET!I594</f>
        <v>3756</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43746</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43738</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729723</v>
      </c>
      <c r="G36" s="71">
        <f>OTCHET!$G90</f>
        <v>718723</v>
      </c>
      <c r="H36" s="71">
        <f>OTCHET!$H90</f>
        <v>0</v>
      </c>
      <c r="I36" s="71">
        <f>OTCHET!$I90</f>
        <v>11000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163044</v>
      </c>
      <c r="G39" s="71">
        <f>OTCHET!$G108</f>
        <v>162199</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-406</v>
      </c>
      <c r="G40" s="71">
        <f>OTCHET!$G112</f>
        <v>361</v>
      </c>
      <c r="H40" s="71">
        <f>OTCHET!$H112</f>
        <v>0</v>
      </c>
      <c r="I40" s="71">
        <f>OTCHET!$I112</f>
        <v>78</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892361</v>
      </c>
      <c r="G49" s="86">
        <f>OTCHET!$G169</f>
        <v>881283</v>
      </c>
      <c r="H49" s="86">
        <f>OTCHET!$H169</f>
        <v>0</v>
      </c>
      <c r="I49" s="86">
        <f>OTCHET!$I169</f>
        <v>11078</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43738</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887327</v>
      </c>
      <c r="F66" s="184">
        <f>OTCHET!$F187</f>
        <v>604897</v>
      </c>
      <c r="G66" s="68">
        <f>OTCHET!$G187</f>
        <v>515000</v>
      </c>
      <c r="H66" s="68">
        <f>OTCHET!$H187</f>
        <v>0</v>
      </c>
      <c r="I66" s="68">
        <f>OTCHET!$I187</f>
        <v>-92</v>
      </c>
      <c r="J66" s="68">
        <f>OTCHET!$J187</f>
        <v>89989</v>
      </c>
      <c r="K66" s="176">
        <f t="shared" ref="K66:K95" si="1">(IF(E66&lt;&gt;0,$K$2,IF(F66&lt;&gt;0,$K$2,"")))</f>
        <v>1</v>
      </c>
      <c r="L66" s="102"/>
      <c r="M66" s="204"/>
      <c r="N66" s="102"/>
      <c r="O66" s="103"/>
    </row>
    <row r="67" spans="1:15" s="69" customFormat="1">
      <c r="A67" s="76">
        <v>35</v>
      </c>
      <c r="B67" s="70">
        <v>200</v>
      </c>
      <c r="C67" s="2143" t="s">
        <v>501</v>
      </c>
      <c r="D67" s="2144"/>
      <c r="E67" s="185">
        <f>OTCHET!$E190</f>
        <v>97673</v>
      </c>
      <c r="F67" s="185">
        <f>OTCHET!$F190</f>
        <v>91796</v>
      </c>
      <c r="G67" s="71">
        <f>OTCHET!$G190</f>
        <v>87477</v>
      </c>
      <c r="H67" s="71">
        <f>OTCHET!$H190</f>
        <v>0</v>
      </c>
      <c r="I67" s="71">
        <f>OTCHET!$I190</f>
        <v>3436</v>
      </c>
      <c r="J67" s="71">
        <f>OTCHET!$J190</f>
        <v>883</v>
      </c>
      <c r="K67" s="176">
        <f t="shared" si="1"/>
        <v>1</v>
      </c>
      <c r="L67" s="104"/>
      <c r="M67" s="205"/>
      <c r="N67" s="104"/>
      <c r="O67" s="105"/>
    </row>
    <row r="68" spans="1:15" s="69" customFormat="1">
      <c r="A68" s="76">
        <v>65</v>
      </c>
      <c r="B68" s="70">
        <v>500</v>
      </c>
      <c r="C68" s="2145" t="s">
        <v>888</v>
      </c>
      <c r="D68" s="2146"/>
      <c r="E68" s="185">
        <f>OTCHET!$E196</f>
        <v>260300</v>
      </c>
      <c r="F68" s="185">
        <f>OTCHET!$F196</f>
        <v>148445</v>
      </c>
      <c r="G68" s="71">
        <f>OTCHET!$G196</f>
        <v>0</v>
      </c>
      <c r="H68" s="71">
        <f>OTCHET!$H196</f>
        <v>0</v>
      </c>
      <c r="I68" s="71">
        <f>OTCHET!$I196</f>
        <v>0</v>
      </c>
      <c r="J68" s="71">
        <f>OTCHET!$J196</f>
        <v>148445</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376000</v>
      </c>
      <c r="F70" s="185">
        <f>OTCHET!$F205</f>
        <v>204339</v>
      </c>
      <c r="G70" s="71">
        <f>OTCHET!$G205</f>
        <v>194528</v>
      </c>
      <c r="H70" s="71">
        <f>OTCHET!$H205</f>
        <v>0</v>
      </c>
      <c r="I70" s="71">
        <f>OTCHET!$I205</f>
        <v>9811</v>
      </c>
      <c r="J70" s="71">
        <f>OTCHET!$J205</f>
        <v>0</v>
      </c>
      <c r="K70" s="176">
        <f t="shared" si="1"/>
        <v>1</v>
      </c>
      <c r="L70" s="104"/>
      <c r="M70" s="205"/>
      <c r="N70" s="104"/>
      <c r="O70" s="105"/>
    </row>
    <row r="71" spans="1:15" s="69" customFormat="1">
      <c r="A71" s="76">
        <v>220</v>
      </c>
      <c r="B71" s="70">
        <v>1900</v>
      </c>
      <c r="C71" s="2165" t="s">
        <v>575</v>
      </c>
      <c r="D71" s="2166"/>
      <c r="E71" s="185">
        <f>OTCHET!$E223</f>
        <v>5750</v>
      </c>
      <c r="F71" s="185">
        <f>OTCHET!$F223</f>
        <v>4311</v>
      </c>
      <c r="G71" s="71">
        <f>OTCHET!$G223</f>
        <v>3923</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91500</v>
      </c>
      <c r="F90" s="185">
        <f>OTCHET!$F276</f>
        <v>15051</v>
      </c>
      <c r="G90" s="71">
        <f>OTCHET!$G276</f>
        <v>15051</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634</v>
      </c>
      <c r="G91" s="71">
        <f>OTCHET!$G284</f>
        <v>634</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1729700</v>
      </c>
      <c r="F96" s="86">
        <f>OTCHET!$F301</f>
        <v>1076123</v>
      </c>
      <c r="G96" s="86">
        <f>OTCHET!$G301</f>
        <v>823263</v>
      </c>
      <c r="H96" s="86">
        <f>OTCHET!$H301</f>
        <v>0</v>
      </c>
      <c r="I96" s="86">
        <f>OTCHET!$I301</f>
        <v>13543</v>
      </c>
      <c r="J96" s="86">
        <f>OTCHET!$J301</f>
        <v>239317</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43738</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529700</v>
      </c>
      <c r="F113" s="193">
        <f>OTCHET!$F375</f>
        <v>-54264</v>
      </c>
      <c r="G113" s="122">
        <f>OTCHET!$G375</f>
        <v>-54264</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239317</v>
      </c>
      <c r="G123" s="124">
        <f>OTCHET!$G412</f>
        <v>0</v>
      </c>
      <c r="H123" s="124">
        <f>OTCHET!$H412</f>
        <v>0</v>
      </c>
      <c r="I123" s="124">
        <f>OTCHET!$I412</f>
        <v>0</v>
      </c>
      <c r="J123" s="124">
        <f>OTCHET!$J412</f>
        <v>239317</v>
      </c>
      <c r="K123" s="177">
        <f t="shared" si="2"/>
        <v>1</v>
      </c>
    </row>
    <row r="124" spans="1:20" ht="21.75" thickBot="1">
      <c r="A124" s="83">
        <v>260</v>
      </c>
      <c r="B124" s="84"/>
      <c r="C124" s="2158" t="s">
        <v>331</v>
      </c>
      <c r="D124" s="2159"/>
      <c r="E124" s="86">
        <f>OTCHET!$E419</f>
        <v>529700</v>
      </c>
      <c r="F124" s="86">
        <f>OTCHET!$F419</f>
        <v>185053</v>
      </c>
      <c r="G124" s="86">
        <f>OTCHET!$G419</f>
        <v>-54264</v>
      </c>
      <c r="H124" s="86">
        <f>OTCHET!$H419</f>
        <v>0</v>
      </c>
      <c r="I124" s="86">
        <f>OTCHET!$I419</f>
        <v>0</v>
      </c>
      <c r="J124" s="86">
        <f>OTCHET!$J419</f>
        <v>239317</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43738</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1291</v>
      </c>
      <c r="G148" s="147">
        <f t="shared" si="3"/>
        <v>3756</v>
      </c>
      <c r="H148" s="147">
        <f t="shared" si="3"/>
        <v>0</v>
      </c>
      <c r="I148" s="147">
        <f t="shared" si="3"/>
        <v>-2465</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43738</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-1291</v>
      </c>
      <c r="G182" s="122">
        <f>OTCHET!$G566</f>
        <v>0</v>
      </c>
      <c r="H182" s="122">
        <f>OTCHET!$H566</f>
        <v>0</v>
      </c>
      <c r="I182" s="122">
        <f>OTCHET!$I566</f>
        <v>-1291</v>
      </c>
      <c r="J182" s="122">
        <f>OTCHET!$J566</f>
        <v>0</v>
      </c>
      <c r="K182" s="177">
        <f t="shared" si="4"/>
        <v>1</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-3756</v>
      </c>
      <c r="H184" s="124">
        <f>OTCHET!$H591</f>
        <v>0</v>
      </c>
      <c r="I184" s="124">
        <f>OTCHET!$I591</f>
        <v>3756</v>
      </c>
      <c r="J184" s="124">
        <f>OTCHET!$J591</f>
        <v>0</v>
      </c>
      <c r="K184" s="177" t="str">
        <f t="shared" si="4"/>
        <v/>
      </c>
    </row>
    <row r="185" spans="1:11" ht="21.75" thickBot="1">
      <c r="A185" s="116">
        <v>610</v>
      </c>
      <c r="B185" s="159"/>
      <c r="C185" s="2124" t="s">
        <v>1292</v>
      </c>
      <c r="D185" s="2121"/>
      <c r="E185" s="86">
        <f>OTCHET!$E597</f>
        <v>0</v>
      </c>
      <c r="F185" s="86">
        <f>OTCHET!$F597</f>
        <v>-1291</v>
      </c>
      <c r="G185" s="86">
        <f>OTCHET!$G597</f>
        <v>-3756</v>
      </c>
      <c r="H185" s="86">
        <f>OTCHET!$H597</f>
        <v>0</v>
      </c>
      <c r="I185" s="86">
        <f>OTCHET!$I597</f>
        <v>2465</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43738</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1729700</v>
      </c>
      <c r="F200" s="200">
        <f>SUMIF(OTCHET!L:L,1,OTCHET!F:F)</f>
        <v>1076123</v>
      </c>
      <c r="G200" s="200">
        <f>SUMIF(OTCHET!L:L,1,OTCHET!G:G)</f>
        <v>823263</v>
      </c>
      <c r="H200" s="200">
        <f>SUMIF(OTCHET!L:L,1,OTCHET!H:H)</f>
        <v>0</v>
      </c>
      <c r="I200" s="200">
        <f>SUMIF(OTCHET!L:L,1,OTCHET!I:I)</f>
        <v>13543</v>
      </c>
      <c r="J200" s="200">
        <f>SUMIF(OTCHET!L:L,1,OTCHET!J:J)</f>
        <v>239317</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1729700</v>
      </c>
      <c r="F209" s="171">
        <f t="shared" si="5"/>
        <v>1076123</v>
      </c>
      <c r="G209" s="171">
        <f t="shared" si="5"/>
        <v>823263</v>
      </c>
      <c r="H209" s="171">
        <f t="shared" si="5"/>
        <v>0</v>
      </c>
      <c r="I209" s="171">
        <f t="shared" si="5"/>
        <v>13543</v>
      </c>
      <c r="J209" s="171">
        <f t="shared" si="5"/>
        <v>239317</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2" zoomScale="80" zoomScaleNormal="80" zoomScaleSheetLayoutView="75" workbookViewId="0">
      <selection activeCell="F781" sqref="F781"/>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43738</v>
      </c>
      <c r="G9" s="248"/>
      <c r="H9" s="1832">
        <v>121565598</v>
      </c>
      <c r="I9" s="2219">
        <v>44000004</v>
      </c>
      <c r="J9" s="2220"/>
      <c r="K9" s="4">
        <v>1</v>
      </c>
      <c r="L9" s="390"/>
    </row>
    <row r="10" spans="1:12">
      <c r="A10" s="224"/>
      <c r="B10" s="241" t="s">
        <v>1335</v>
      </c>
      <c r="C10" s="224"/>
      <c r="D10" s="239"/>
      <c r="E10" s="248"/>
      <c r="F10" s="248"/>
      <c r="G10" s="248"/>
      <c r="H10" s="1015"/>
      <c r="I10" s="2221" t="s">
        <v>1630</v>
      </c>
      <c r="J10" s="2221"/>
      <c r="K10" s="4">
        <v>1</v>
      </c>
      <c r="L10" s="390"/>
    </row>
    <row r="11" spans="1:12" ht="6" customHeight="1">
      <c r="A11" s="224"/>
      <c r="B11" s="241"/>
      <c r="C11" s="224"/>
      <c r="D11" s="239"/>
      <c r="E11" s="241"/>
      <c r="F11" s="224"/>
      <c r="G11" s="248"/>
      <c r="H11" s="1015"/>
      <c r="I11" s="2222"/>
      <c r="J11" s="2222"/>
      <c r="K11" s="4">
        <v>1</v>
      </c>
      <c r="L11" s="390"/>
    </row>
    <row r="12" spans="1:12" ht="27" customHeight="1">
      <c r="B12" s="2212" t="str">
        <f>VLOOKUP(F12,PRBK,2,FALSE)</f>
        <v>Съвет за електронни медии</v>
      </c>
      <c r="C12" s="2213"/>
      <c r="D12" s="2214"/>
      <c r="E12" s="1482" t="s">
        <v>1440</v>
      </c>
      <c r="F12" s="1865" t="s">
        <v>1763</v>
      </c>
      <c r="G12" s="248"/>
      <c r="H12" s="1015"/>
      <c r="I12" s="2222"/>
      <c r="J12" s="2222"/>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729723</v>
      </c>
      <c r="G90" s="545">
        <f t="shared" si="15"/>
        <v>718723</v>
      </c>
      <c r="H90" s="546">
        <f t="shared" si="15"/>
        <v>0</v>
      </c>
      <c r="I90" s="547">
        <f t="shared" si="15"/>
        <v>11000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729723</v>
      </c>
      <c r="G91" s="475">
        <v>718723</v>
      </c>
      <c r="H91" s="476"/>
      <c r="I91" s="476">
        <v>11000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163044</v>
      </c>
      <c r="G108" s="545">
        <f>+G109+G110+G111</f>
        <v>162199</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163044</v>
      </c>
      <c r="G110" s="478">
        <v>162199</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-406</v>
      </c>
      <c r="G112" s="545">
        <f t="shared" si="18"/>
        <v>361</v>
      </c>
      <c r="H112" s="546">
        <f t="shared" si="18"/>
        <v>0</v>
      </c>
      <c r="I112" s="547">
        <f t="shared" si="18"/>
        <v>78</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customHeight="1">
      <c r="A113" s="422">
        <v>475</v>
      </c>
      <c r="B113" s="225"/>
      <c r="C113" s="226">
        <v>3601</v>
      </c>
      <c r="D113" s="267" t="s">
        <v>823</v>
      </c>
      <c r="E113" s="552"/>
      <c r="F113" s="553">
        <f t="shared" ref="F113:F120" si="19">G113+H113+I113+J113</f>
        <v>-1</v>
      </c>
      <c r="G113" s="475">
        <v>-1</v>
      </c>
      <c r="H113" s="476"/>
      <c r="I113" s="476"/>
      <c r="J113" s="477"/>
      <c r="K113" s="1490">
        <f t="shared" si="14"/>
        <v>1</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customHeight="1">
      <c r="A117" s="422">
        <v>480</v>
      </c>
      <c r="B117" s="225"/>
      <c r="C117" s="228">
        <v>3611</v>
      </c>
      <c r="D117" s="229" t="s">
        <v>824</v>
      </c>
      <c r="E117" s="554"/>
      <c r="F117" s="555">
        <f t="shared" si="19"/>
        <v>156</v>
      </c>
      <c r="G117" s="478">
        <v>156</v>
      </c>
      <c r="H117" s="479"/>
      <c r="I117" s="479"/>
      <c r="J117" s="480"/>
      <c r="K117" s="1490">
        <f t="shared" si="14"/>
        <v>1</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284</v>
      </c>
      <c r="G120" s="487">
        <v>206</v>
      </c>
      <c r="H120" s="488"/>
      <c r="I120" s="488">
        <v>78</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892361</v>
      </c>
      <c r="G169" s="549">
        <f t="shared" si="31"/>
        <v>881283</v>
      </c>
      <c r="H169" s="550">
        <f t="shared" si="31"/>
        <v>0</v>
      </c>
      <c r="I169" s="550">
        <f t="shared" si="31"/>
        <v>11078</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9" t="str">
        <f>$B$7</f>
        <v>ОТЧЕТНИ ДАННИ ПО ЕБК ЗА ИЗПЪЛНЕНИЕТО НА БЮДЖЕТА</v>
      </c>
      <c r="C174" s="2250"/>
      <c r="D174" s="2250"/>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42" t="str">
        <f>$B$9</f>
        <v>Съвет за електронни медии</v>
      </c>
      <c r="C176" s="2243"/>
      <c r="D176" s="2244"/>
      <c r="E176" s="1022">
        <f>$E$9</f>
        <v>43466</v>
      </c>
      <c r="F176" s="1110">
        <f>$F$9</f>
        <v>43738</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12" t="str">
        <f>$B$12</f>
        <v>Съвет за електронни медии</v>
      </c>
      <c r="C179" s="2213"/>
      <c r="D179" s="221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887327</v>
      </c>
      <c r="F187" s="395">
        <f t="shared" si="32"/>
        <v>604897</v>
      </c>
      <c r="G187" s="508">
        <f t="shared" si="32"/>
        <v>515000</v>
      </c>
      <c r="H187" s="509">
        <f t="shared" si="32"/>
        <v>0</v>
      </c>
      <c r="I187" s="509">
        <f t="shared" si="32"/>
        <v>-92</v>
      </c>
      <c r="J187" s="510">
        <f t="shared" si="32"/>
        <v>89989</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371424</v>
      </c>
      <c r="F188" s="561">
        <f t="shared" si="34"/>
        <v>289826</v>
      </c>
      <c r="G188" s="511">
        <f t="shared" si="34"/>
        <v>232826</v>
      </c>
      <c r="H188" s="512">
        <f t="shared" si="34"/>
        <v>0</v>
      </c>
      <c r="I188" s="512">
        <f t="shared" si="34"/>
        <v>0</v>
      </c>
      <c r="J188" s="513">
        <f t="shared" si="34"/>
        <v>57000</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515903</v>
      </c>
      <c r="F189" s="562">
        <f t="shared" si="34"/>
        <v>315071</v>
      </c>
      <c r="G189" s="514">
        <f t="shared" si="34"/>
        <v>282174</v>
      </c>
      <c r="H189" s="515">
        <f t="shared" si="34"/>
        <v>0</v>
      </c>
      <c r="I189" s="515">
        <f t="shared" si="34"/>
        <v>-92</v>
      </c>
      <c r="J189" s="516">
        <f t="shared" si="34"/>
        <v>32989</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97673</v>
      </c>
      <c r="F190" s="395">
        <f t="shared" si="35"/>
        <v>91796</v>
      </c>
      <c r="G190" s="508">
        <f t="shared" si="35"/>
        <v>87477</v>
      </c>
      <c r="H190" s="509">
        <f t="shared" si="35"/>
        <v>0</v>
      </c>
      <c r="I190" s="509">
        <f t="shared" si="35"/>
        <v>3436</v>
      </c>
      <c r="J190" s="510">
        <f t="shared" si="35"/>
        <v>883</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15440</v>
      </c>
      <c r="F192" s="563">
        <f t="shared" si="36"/>
        <v>9563</v>
      </c>
      <c r="G192" s="517">
        <f t="shared" si="36"/>
        <v>5244</v>
      </c>
      <c r="H192" s="518">
        <f t="shared" si="36"/>
        <v>0</v>
      </c>
      <c r="I192" s="518">
        <f t="shared" si="36"/>
        <v>3436</v>
      </c>
      <c r="J192" s="519">
        <f t="shared" si="36"/>
        <v>883</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68220</v>
      </c>
      <c r="F194" s="563">
        <f t="shared" si="36"/>
        <v>68220</v>
      </c>
      <c r="G194" s="517">
        <f t="shared" si="36"/>
        <v>68220</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4423</v>
      </c>
      <c r="F195" s="562">
        <f t="shared" si="36"/>
        <v>4423</v>
      </c>
      <c r="G195" s="514">
        <f t="shared" si="36"/>
        <v>4423</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260300</v>
      </c>
      <c r="F196" s="395">
        <f t="shared" si="37"/>
        <v>148445</v>
      </c>
      <c r="G196" s="508">
        <f t="shared" si="37"/>
        <v>0</v>
      </c>
      <c r="H196" s="509">
        <f t="shared" si="37"/>
        <v>0</v>
      </c>
      <c r="I196" s="509">
        <f t="shared" si="37"/>
        <v>0</v>
      </c>
      <c r="J196" s="510">
        <f t="shared" si="37"/>
        <v>148445</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175100</v>
      </c>
      <c r="F197" s="561">
        <f t="shared" si="38"/>
        <v>93189</v>
      </c>
      <c r="G197" s="511">
        <f t="shared" si="38"/>
        <v>0</v>
      </c>
      <c r="H197" s="512">
        <f t="shared" si="38"/>
        <v>0</v>
      </c>
      <c r="I197" s="512">
        <f t="shared" si="38"/>
        <v>0</v>
      </c>
      <c r="J197" s="513">
        <f t="shared" si="38"/>
        <v>93189</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63200</v>
      </c>
      <c r="F200" s="563">
        <f t="shared" si="38"/>
        <v>37689</v>
      </c>
      <c r="G200" s="517">
        <f t="shared" si="38"/>
        <v>0</v>
      </c>
      <c r="H200" s="518">
        <f t="shared" si="38"/>
        <v>0</v>
      </c>
      <c r="I200" s="518">
        <f t="shared" si="38"/>
        <v>0</v>
      </c>
      <c r="J200" s="519">
        <f t="shared" si="38"/>
        <v>37689</v>
      </c>
      <c r="K200" s="1490">
        <f t="shared" si="33"/>
        <v>1</v>
      </c>
      <c r="L200" s="1319" t="s">
        <v>1391</v>
      </c>
    </row>
    <row r="201" spans="1:26" ht="18.75" customHeight="1">
      <c r="A201" s="9">
        <v>85</v>
      </c>
      <c r="B201" s="1169"/>
      <c r="C201" s="1167">
        <v>580</v>
      </c>
      <c r="D201" s="1168" t="s">
        <v>892</v>
      </c>
      <c r="E201" s="555">
        <f t="shared" si="38"/>
        <v>22000</v>
      </c>
      <c r="F201" s="563">
        <f t="shared" si="38"/>
        <v>17567</v>
      </c>
      <c r="G201" s="517">
        <f t="shared" si="38"/>
        <v>0</v>
      </c>
      <c r="H201" s="518">
        <f t="shared" si="38"/>
        <v>0</v>
      </c>
      <c r="I201" s="518">
        <f t="shared" si="38"/>
        <v>0</v>
      </c>
      <c r="J201" s="519">
        <f t="shared" si="38"/>
        <v>17567</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376000</v>
      </c>
      <c r="F205" s="397">
        <f t="shared" si="39"/>
        <v>204339</v>
      </c>
      <c r="G205" s="508">
        <f t="shared" si="39"/>
        <v>194528</v>
      </c>
      <c r="H205" s="509">
        <f t="shared" si="39"/>
        <v>0</v>
      </c>
      <c r="I205" s="509">
        <f t="shared" si="39"/>
        <v>9811</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28000</v>
      </c>
      <c r="F210" s="563">
        <f t="shared" si="40"/>
        <v>19217</v>
      </c>
      <c r="G210" s="517">
        <f t="shared" si="40"/>
        <v>16900</v>
      </c>
      <c r="H210" s="518">
        <f t="shared" si="40"/>
        <v>0</v>
      </c>
      <c r="I210" s="518">
        <f t="shared" si="40"/>
        <v>2317</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47579</v>
      </c>
      <c r="G211" s="520">
        <f t="shared" si="40"/>
        <v>47497</v>
      </c>
      <c r="H211" s="521">
        <f t="shared" si="40"/>
        <v>0</v>
      </c>
      <c r="I211" s="521">
        <f t="shared" si="40"/>
        <v>82</v>
      </c>
      <c r="J211" s="522">
        <f t="shared" si="40"/>
        <v>0</v>
      </c>
      <c r="K211" s="1490">
        <f t="shared" si="33"/>
        <v>1</v>
      </c>
      <c r="L211" s="1319" t="s">
        <v>1393</v>
      </c>
    </row>
    <row r="212" spans="1:26" ht="18.75" customHeight="1">
      <c r="A212" s="9">
        <v>160</v>
      </c>
      <c r="B212" s="1153"/>
      <c r="C212" s="1176">
        <v>1020</v>
      </c>
      <c r="D212" s="1177" t="s">
        <v>902</v>
      </c>
      <c r="E212" s="565">
        <f t="shared" si="40"/>
        <v>187050</v>
      </c>
      <c r="F212" s="566">
        <f t="shared" si="40"/>
        <v>114992</v>
      </c>
      <c r="G212" s="523">
        <f t="shared" si="40"/>
        <v>114104</v>
      </c>
      <c r="H212" s="524">
        <f t="shared" si="40"/>
        <v>0</v>
      </c>
      <c r="I212" s="524">
        <f t="shared" si="40"/>
        <v>888</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6827</v>
      </c>
      <c r="G213" s="526">
        <f t="shared" si="40"/>
        <v>6827</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15000</v>
      </c>
      <c r="F214" s="566">
        <f t="shared" si="40"/>
        <v>4032</v>
      </c>
      <c r="G214" s="523">
        <f t="shared" si="40"/>
        <v>1929</v>
      </c>
      <c r="H214" s="524">
        <f t="shared" si="40"/>
        <v>0</v>
      </c>
      <c r="I214" s="524">
        <f t="shared" si="40"/>
        <v>2103</v>
      </c>
      <c r="J214" s="525">
        <f t="shared" si="40"/>
        <v>0</v>
      </c>
      <c r="K214" s="1490">
        <f t="shared" si="33"/>
        <v>1</v>
      </c>
      <c r="L214" s="1320"/>
    </row>
    <row r="215" spans="1:26" ht="18.75" customHeight="1">
      <c r="A215" s="9">
        <v>180</v>
      </c>
      <c r="B215" s="1159"/>
      <c r="C215" s="1160">
        <v>1052</v>
      </c>
      <c r="D215" s="1161" t="s">
        <v>905</v>
      </c>
      <c r="E215" s="555">
        <f t="shared" si="40"/>
        <v>30000</v>
      </c>
      <c r="F215" s="563">
        <f t="shared" si="40"/>
        <v>7267</v>
      </c>
      <c r="G215" s="517">
        <f t="shared" si="40"/>
        <v>3518</v>
      </c>
      <c r="H215" s="518">
        <f t="shared" si="40"/>
        <v>0</v>
      </c>
      <c r="I215" s="518">
        <f t="shared" si="40"/>
        <v>3749</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2172</v>
      </c>
      <c r="G217" s="523">
        <f t="shared" si="41"/>
        <v>2142</v>
      </c>
      <c r="H217" s="524">
        <f t="shared" si="41"/>
        <v>0</v>
      </c>
      <c r="I217" s="524">
        <f t="shared" si="41"/>
        <v>30</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1723</v>
      </c>
      <c r="G222" s="514">
        <f t="shared" si="41"/>
        <v>1081</v>
      </c>
      <c r="H222" s="515">
        <f t="shared" si="41"/>
        <v>0</v>
      </c>
      <c r="I222" s="515">
        <f t="shared" si="41"/>
        <v>642</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5750</v>
      </c>
      <c r="F223" s="397">
        <f t="shared" si="42"/>
        <v>4311</v>
      </c>
      <c r="G223" s="508">
        <f t="shared" si="42"/>
        <v>3923</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1073</v>
      </c>
      <c r="G224" s="511">
        <f t="shared" si="43"/>
        <v>685</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91500</v>
      </c>
      <c r="F276" s="397">
        <f t="shared" si="59"/>
        <v>15051</v>
      </c>
      <c r="G276" s="508">
        <f t="shared" si="59"/>
        <v>15051</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36000</v>
      </c>
      <c r="F277" s="561">
        <f t="shared" si="60"/>
        <v>9560</v>
      </c>
      <c r="G277" s="511">
        <f t="shared" si="60"/>
        <v>9560</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5491</v>
      </c>
      <c r="G279" s="517">
        <f t="shared" si="60"/>
        <v>5491</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634</v>
      </c>
      <c r="G284" s="508">
        <f t="shared" si="61"/>
        <v>634</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634</v>
      </c>
      <c r="G285" s="511">
        <f t="shared" si="62"/>
        <v>634</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1729700</v>
      </c>
      <c r="F301" s="411">
        <f t="shared" si="68"/>
        <v>1076123</v>
      </c>
      <c r="G301" s="691">
        <f t="shared" si="68"/>
        <v>823263</v>
      </c>
      <c r="H301" s="692">
        <f t="shared" si="68"/>
        <v>0</v>
      </c>
      <c r="I301" s="692">
        <f t="shared" si="68"/>
        <v>13543</v>
      </c>
      <c r="J301" s="693">
        <f t="shared" si="68"/>
        <v>239317</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9" t="str">
        <f>$B$7</f>
        <v>ОТЧЕТНИ ДАННИ ПО ЕБК ЗА ИЗПЪЛНЕНИЕТО НА БЮДЖЕТА</v>
      </c>
      <c r="C306" s="2250"/>
      <c r="D306" s="2250"/>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42" t="str">
        <f>$B$9</f>
        <v>Съвет за електронни медии</v>
      </c>
      <c r="C308" s="2243"/>
      <c r="D308" s="2244"/>
      <c r="E308" s="1022">
        <f>$E$9</f>
        <v>43466</v>
      </c>
      <c r="F308" s="1110">
        <f>$F$9</f>
        <v>43738</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12" t="str">
        <f>$B$12</f>
        <v>Съвет за електронни медии</v>
      </c>
      <c r="C311" s="2213"/>
      <c r="D311" s="221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50</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34</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50</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34</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14788.783333333333</v>
      </c>
      <c r="F323" s="728">
        <f>IF(ISERROR(J187/(F320+F332)),0,F187/(F320+F332))</f>
        <v>12097.94</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21848.470588235294</v>
      </c>
      <c r="F324" s="730">
        <f>IF(ISERROR(J188/(F321+F332)),0,F188/(F321+F332))</f>
        <v>18114.125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11997.744186046511</v>
      </c>
      <c r="F325" s="732">
        <f>IF(ISERROR(J189/(F322)),0,F189/(F322))</f>
        <v>9266.7941176470595</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15685</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15685</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9" t="str">
        <f>$B$7</f>
        <v>ОТЧЕТНИ ДАННИ ПО ЕБК ЗА ИЗПЪЛНЕНИЕТО НА БЮДЖЕТА</v>
      </c>
      <c r="C348" s="2250"/>
      <c r="D348" s="2250"/>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42" t="str">
        <f>$B$9</f>
        <v>Съвет за електронни медии</v>
      </c>
      <c r="C350" s="2243"/>
      <c r="D350" s="2244"/>
      <c r="E350" s="1022">
        <f>$E$9</f>
        <v>43466</v>
      </c>
      <c r="F350" s="1355">
        <f>$F$9</f>
        <v>43738</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12" t="str">
        <f>$B$12</f>
        <v>Съвет за електронни медии</v>
      </c>
      <c r="C353" s="2213"/>
      <c r="D353" s="221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5" t="s">
        <v>594</v>
      </c>
      <c r="D375" s="2246"/>
      <c r="E375" s="1697">
        <f t="shared" ref="E375:J375" si="76">SUM(E376:E382)</f>
        <v>529700</v>
      </c>
      <c r="F375" s="436">
        <f t="shared" si="76"/>
        <v>-54264</v>
      </c>
      <c r="G375" s="471">
        <f t="shared" si="76"/>
        <v>-54264</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529700</v>
      </c>
      <c r="F376" s="587">
        <f t="shared" ref="F376:F382" si="77">G376+H376+I376+J376</f>
        <v>-54264</v>
      </c>
      <c r="G376" s="490">
        <v>-54264</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5" t="s">
        <v>1092</v>
      </c>
      <c r="D383" s="2246"/>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5" t="s">
        <v>948</v>
      </c>
      <c r="D388" s="2246"/>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5" t="s">
        <v>949</v>
      </c>
      <c r="D391" s="2246"/>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5" t="s">
        <v>951</v>
      </c>
      <c r="D396" s="2246"/>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5" t="s">
        <v>952</v>
      </c>
      <c r="D399" s="2246"/>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5" t="s">
        <v>1345</v>
      </c>
      <c r="D402" s="2246"/>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5" t="s">
        <v>333</v>
      </c>
      <c r="D405" s="2246"/>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5" t="s">
        <v>334</v>
      </c>
      <c r="D406" s="2246"/>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5" t="s">
        <v>1007</v>
      </c>
      <c r="D409" s="2246"/>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5" t="s">
        <v>956</v>
      </c>
      <c r="D412" s="2246"/>
      <c r="E412" s="1697">
        <f t="shared" ref="E412:J412" si="86">SUM(E413:E418)</f>
        <v>0</v>
      </c>
      <c r="F412" s="436">
        <f t="shared" si="86"/>
        <v>239317</v>
      </c>
      <c r="G412" s="471">
        <f t="shared" si="86"/>
        <v>0</v>
      </c>
      <c r="H412" s="472">
        <f t="shared" si="86"/>
        <v>0</v>
      </c>
      <c r="I412" s="473">
        <f t="shared" si="86"/>
        <v>0</v>
      </c>
      <c r="J412" s="474">
        <f t="shared" si="86"/>
        <v>239317</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59101</v>
      </c>
      <c r="G413" s="1447">
        <v>0</v>
      </c>
      <c r="H413" s="1448">
        <v>0</v>
      </c>
      <c r="I413" s="1448">
        <v>0</v>
      </c>
      <c r="J413" s="477">
        <v>59101</v>
      </c>
      <c r="K413" s="1490">
        <f t="shared" si="74"/>
        <v>1</v>
      </c>
      <c r="L413" s="441"/>
    </row>
    <row r="414" spans="1:26" ht="18.75" customHeight="1">
      <c r="A414" s="9">
        <v>240</v>
      </c>
      <c r="B414" s="237"/>
      <c r="C414" s="228">
        <v>6905</v>
      </c>
      <c r="D414" s="264" t="s">
        <v>335</v>
      </c>
      <c r="E414" s="590"/>
      <c r="F414" s="579">
        <f t="shared" si="87"/>
        <v>113093</v>
      </c>
      <c r="G414" s="1449">
        <v>0</v>
      </c>
      <c r="H414" s="1450">
        <v>0</v>
      </c>
      <c r="I414" s="1450">
        <v>0</v>
      </c>
      <c r="J414" s="480">
        <v>113093</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45287</v>
      </c>
      <c r="G415" s="1449">
        <v>0</v>
      </c>
      <c r="H415" s="1450">
        <v>0</v>
      </c>
      <c r="I415" s="1450">
        <v>0</v>
      </c>
      <c r="J415" s="480">
        <v>45287</v>
      </c>
      <c r="K415" s="1490">
        <f t="shared" si="74"/>
        <v>1</v>
      </c>
      <c r="L415" s="441"/>
    </row>
    <row r="416" spans="1:26" ht="18.75" customHeight="1">
      <c r="A416" s="9">
        <v>245</v>
      </c>
      <c r="B416" s="237"/>
      <c r="C416" s="228">
        <v>6907</v>
      </c>
      <c r="D416" s="264" t="s">
        <v>1346</v>
      </c>
      <c r="E416" s="590"/>
      <c r="F416" s="579">
        <f t="shared" si="87"/>
        <v>21836</v>
      </c>
      <c r="G416" s="1449">
        <v>0</v>
      </c>
      <c r="H416" s="1450">
        <v>0</v>
      </c>
      <c r="I416" s="1450">
        <v>0</v>
      </c>
      <c r="J416" s="480">
        <v>21836</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529700</v>
      </c>
      <c r="F419" s="442">
        <f t="shared" si="88"/>
        <v>185053</v>
      </c>
      <c r="G419" s="496">
        <f t="shared" si="88"/>
        <v>-54264</v>
      </c>
      <c r="H419" s="497">
        <f t="shared" si="88"/>
        <v>0</v>
      </c>
      <c r="I419" s="497">
        <f t="shared" si="88"/>
        <v>0</v>
      </c>
      <c r="J419" s="1489">
        <f t="shared" si="88"/>
        <v>239317</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5" t="s">
        <v>1240</v>
      </c>
      <c r="D422" s="2246"/>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5" t="s">
        <v>1012</v>
      </c>
      <c r="D423" s="2246"/>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5" t="s">
        <v>957</v>
      </c>
      <c r="D424" s="2246"/>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5" t="s">
        <v>958</v>
      </c>
      <c r="D425" s="2246"/>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5" t="s">
        <v>1418</v>
      </c>
      <c r="D426" s="2246"/>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7" t="str">
        <f>$B$7</f>
        <v>ОТЧЕТНИ ДАННИ ПО ЕБК ЗА ИЗПЪЛНЕНИЕТО НА БЮДЖЕТА</v>
      </c>
      <c r="C433" s="2248"/>
      <c r="D433" s="2248"/>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42" t="str">
        <f>$B$9</f>
        <v>Съвет за електронни медии</v>
      </c>
      <c r="C435" s="2243"/>
      <c r="D435" s="2244"/>
      <c r="E435" s="1022">
        <f>$E$9</f>
        <v>43466</v>
      </c>
      <c r="F435" s="1355">
        <f>$F$9</f>
        <v>43738</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12" t="str">
        <f>$B$12</f>
        <v>Съвет за електронни медии</v>
      </c>
      <c r="C438" s="2213"/>
      <c r="D438" s="221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1291</v>
      </c>
      <c r="G445" s="1405">
        <f t="shared" si="91"/>
        <v>3756</v>
      </c>
      <c r="H445" s="1406">
        <f t="shared" si="91"/>
        <v>0</v>
      </c>
      <c r="I445" s="1406">
        <f t="shared" si="91"/>
        <v>-2465</v>
      </c>
      <c r="J445" s="1407">
        <f t="shared" si="91"/>
        <v>0</v>
      </c>
      <c r="K445" s="4">
        <v>1</v>
      </c>
      <c r="L445" s="464"/>
    </row>
    <row r="446" spans="1:12" ht="16.5" thickBot="1">
      <c r="A446" s="9"/>
      <c r="B446" s="1080"/>
      <c r="C446" s="1081"/>
      <c r="D446" s="1408" t="s">
        <v>1349</v>
      </c>
      <c r="E446" s="1409">
        <f t="shared" ref="E446:J447" si="92">+E597</f>
        <v>0</v>
      </c>
      <c r="F446" s="1409">
        <f t="shared" si="92"/>
        <v>-1291</v>
      </c>
      <c r="G446" s="1410">
        <f t="shared" si="92"/>
        <v>-3756</v>
      </c>
      <c r="H446" s="1411">
        <f t="shared" si="92"/>
        <v>0</v>
      </c>
      <c r="I446" s="1411">
        <f t="shared" si="92"/>
        <v>2465</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9" t="str">
        <f>$B$7</f>
        <v>ОТЧЕТНИ ДАННИ ПО ЕБК ЗА ИЗПЪЛНЕНИЕТО НА БЮДЖЕТА</v>
      </c>
      <c r="C449" s="2250"/>
      <c r="D449" s="2250"/>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42" t="str">
        <f>$B$9</f>
        <v>Съвет за електронни медии</v>
      </c>
      <c r="C451" s="2243"/>
      <c r="D451" s="2244"/>
      <c r="E451" s="1022">
        <f>$E$9</f>
        <v>43466</v>
      </c>
      <c r="F451" s="1355">
        <f>$F$9</f>
        <v>43738</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12" t="str">
        <f>$B$12</f>
        <v>Съвет за електронни медии</v>
      </c>
      <c r="C454" s="2213"/>
      <c r="D454" s="221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32" t="s">
        <v>1242</v>
      </c>
      <c r="D461" s="2233"/>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31" t="s">
        <v>1245</v>
      </c>
      <c r="D465" s="2231"/>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31" t="s">
        <v>2146</v>
      </c>
      <c r="D468" s="2231"/>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32" t="s">
        <v>1248</v>
      </c>
      <c r="D471" s="2233"/>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40" t="s">
        <v>1255</v>
      </c>
      <c r="D478" s="2241"/>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34" t="s">
        <v>1352</v>
      </c>
      <c r="D481" s="2234"/>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17" t="s">
        <v>1359</v>
      </c>
      <c r="D497" s="2235"/>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17" t="s">
        <v>154</v>
      </c>
      <c r="D502" s="2235"/>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16" t="s">
        <v>1368</v>
      </c>
      <c r="D503" s="2216"/>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34" t="s">
        <v>163</v>
      </c>
      <c r="D512" s="2234"/>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34" t="s">
        <v>167</v>
      </c>
      <c r="D516" s="2234"/>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34" t="s">
        <v>1358</v>
      </c>
      <c r="D521" s="2239"/>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17" t="s">
        <v>1357</v>
      </c>
      <c r="D524" s="2218"/>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6" t="s">
        <v>1096</v>
      </c>
      <c r="D531" s="2237"/>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34" t="s">
        <v>1449</v>
      </c>
      <c r="D535" s="2234"/>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8" t="s">
        <v>1353</v>
      </c>
      <c r="D536" s="2238"/>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15" t="s">
        <v>1354</v>
      </c>
      <c r="D541" s="2218"/>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34" t="s">
        <v>1355</v>
      </c>
      <c r="D544" s="2234"/>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15" t="s">
        <v>1365</v>
      </c>
      <c r="D566" s="2215"/>
      <c r="E566" s="1698">
        <f t="shared" ref="E566:J566" si="116">SUM(E567:E585)</f>
        <v>0</v>
      </c>
      <c r="F566" s="596">
        <f t="shared" si="116"/>
        <v>-1291</v>
      </c>
      <c r="G566" s="664">
        <f t="shared" si="116"/>
        <v>0</v>
      </c>
      <c r="H566" s="662">
        <f t="shared" si="116"/>
        <v>0</v>
      </c>
      <c r="I566" s="662">
        <f t="shared" si="116"/>
        <v>-1291</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-1291</v>
      </c>
      <c r="G577" s="1449">
        <v>0</v>
      </c>
      <c r="H577" s="1450">
        <v>0</v>
      </c>
      <c r="I577" s="479">
        <v>-1291</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15" t="s">
        <v>1356</v>
      </c>
      <c r="D586" s="2218"/>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15" t="s">
        <v>639</v>
      </c>
      <c r="D591" s="2218"/>
      <c r="E591" s="1698">
        <f t="shared" ref="E591:J591" si="122">SUM(E592:E596)</f>
        <v>0</v>
      </c>
      <c r="F591" s="596">
        <f t="shared" si="122"/>
        <v>0</v>
      </c>
      <c r="G591" s="664">
        <f t="shared" si="122"/>
        <v>-3756</v>
      </c>
      <c r="H591" s="662">
        <f t="shared" si="122"/>
        <v>0</v>
      </c>
      <c r="I591" s="662">
        <f t="shared" si="122"/>
        <v>3756</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hidden="1" customHeight="1">
      <c r="A592" s="14">
        <v>580</v>
      </c>
      <c r="B592" s="315"/>
      <c r="C592" s="226">
        <v>9810</v>
      </c>
      <c r="D592" s="267" t="s">
        <v>616</v>
      </c>
      <c r="E592" s="686">
        <v>0</v>
      </c>
      <c r="F592" s="577">
        <f>G592+H592+I592+J592</f>
        <v>0</v>
      </c>
      <c r="G592" s="475"/>
      <c r="H592" s="476"/>
      <c r="I592" s="476"/>
      <c r="J592" s="682">
        <v>0</v>
      </c>
      <c r="K592" s="1490" t="str">
        <f t="shared" si="121"/>
        <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-3756</v>
      </c>
      <c r="H594" s="479"/>
      <c r="I594" s="479">
        <v>3756</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-1291</v>
      </c>
      <c r="G597" s="1442">
        <f t="shared" si="123"/>
        <v>-3756</v>
      </c>
      <c r="H597" s="1443">
        <f t="shared" si="123"/>
        <v>0</v>
      </c>
      <c r="I597" s="1443">
        <f t="shared" si="123"/>
        <v>2465</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8" t="s">
        <v>2247</v>
      </c>
      <c r="H600" s="2229"/>
      <c r="I600" s="2229"/>
      <c r="J600" s="2230"/>
      <c r="K600" s="4">
        <v>1</v>
      </c>
      <c r="L600" s="621"/>
    </row>
    <row r="601" spans="1:26" ht="18.75" customHeight="1">
      <c r="A601" s="9"/>
      <c r="B601" s="1080"/>
      <c r="C601" s="1081"/>
      <c r="D601" s="1083"/>
      <c r="E601" s="709"/>
      <c r="F601" s="1081"/>
      <c r="G601" s="2226" t="s">
        <v>1428</v>
      </c>
      <c r="H601" s="2226"/>
      <c r="I601" s="2226"/>
      <c r="J601" s="2226"/>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23" t="s">
        <v>2248</v>
      </c>
      <c r="H603" s="2224"/>
      <c r="I603" s="2224"/>
      <c r="J603" s="2225"/>
      <c r="K603" s="4">
        <v>1</v>
      </c>
      <c r="L603" s="621"/>
    </row>
    <row r="604" spans="1:26" ht="21.75" customHeight="1">
      <c r="A604" s="9"/>
      <c r="B604" s="2227" t="s">
        <v>1421</v>
      </c>
      <c r="C604" s="2227"/>
      <c r="D604" s="1089" t="s">
        <v>1398</v>
      </c>
      <c r="E604" s="1085"/>
      <c r="F604" s="1086"/>
      <c r="G604" s="2226" t="s">
        <v>1428</v>
      </c>
      <c r="H604" s="2226"/>
      <c r="I604" s="2226"/>
      <c r="J604" s="2226"/>
      <c r="K604" s="4">
        <v>1</v>
      </c>
      <c r="L604" s="621"/>
    </row>
    <row r="605" spans="1:26" ht="45" customHeight="1">
      <c r="A605" s="14"/>
      <c r="B605" s="2275">
        <v>43746</v>
      </c>
      <c r="C605" s="2276"/>
      <c r="D605" s="1090" t="s">
        <v>1423</v>
      </c>
      <c r="E605" s="1073" t="s">
        <v>2250</v>
      </c>
      <c r="F605" s="1079" t="s">
        <v>2251</v>
      </c>
      <c r="G605" s="1088" t="s">
        <v>1424</v>
      </c>
      <c r="H605" s="2253" t="s">
        <v>2249</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2252</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9" t="str">
        <f>$B$7</f>
        <v>ОТЧЕТНИ ДАННИ ПО ЕБК ЗА ИЗПЪЛНЕНИЕТО НА БЮДЖЕТА</v>
      </c>
      <c r="C611" s="2250"/>
      <c r="D611" s="2250"/>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42" t="str">
        <f>$B$9</f>
        <v>Съвет за електронни медии</v>
      </c>
      <c r="C613" s="2243"/>
      <c r="D613" s="2244"/>
      <c r="E613" s="1022">
        <f>$E$9</f>
        <v>43466</v>
      </c>
      <c r="F613" s="1110">
        <f>$F$9</f>
        <v>43738</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887327</v>
      </c>
      <c r="F627" s="395">
        <f t="shared" si="125"/>
        <v>604897</v>
      </c>
      <c r="G627" s="508">
        <f t="shared" si="125"/>
        <v>515000</v>
      </c>
      <c r="H627" s="509">
        <f t="shared" si="125"/>
        <v>0</v>
      </c>
      <c r="I627" s="509">
        <f t="shared" si="125"/>
        <v>-92</v>
      </c>
      <c r="J627" s="510">
        <f t="shared" si="125"/>
        <v>89989</v>
      </c>
      <c r="K627" s="1486">
        <f>(IF($E627&lt;&gt;0,$K$2,IF($F627&lt;&gt;0,$K$2,IF($G627&lt;&gt;0,$K$2,IF($H627&lt;&gt;0,$K$2,IF($I627&lt;&gt;0,$K$2,IF($J627&lt;&gt;0,$K$2,"")))))))</f>
        <v>1</v>
      </c>
      <c r="L627" s="428"/>
    </row>
    <row r="628" spans="1:12">
      <c r="B628" s="1153"/>
      <c r="C628" s="1154">
        <v>101</v>
      </c>
      <c r="D628" s="1155" t="s">
        <v>499</v>
      </c>
      <c r="E628" s="552">
        <v>371424</v>
      </c>
      <c r="F628" s="561">
        <f>G628+H628+I628+J628</f>
        <v>289826</v>
      </c>
      <c r="G628" s="475">
        <v>232826</v>
      </c>
      <c r="H628" s="476"/>
      <c r="I628" s="476"/>
      <c r="J628" s="477">
        <v>57000</v>
      </c>
      <c r="K628" s="1486">
        <f t="shared" ref="K628:K694" si="126">(IF($E628&lt;&gt;0,$K$2,IF($F628&lt;&gt;0,$K$2,IF($G628&lt;&gt;0,$K$2,IF($H628&lt;&gt;0,$K$2,IF($I628&lt;&gt;0,$K$2,IF($J628&lt;&gt;0,$K$2,"")))))))</f>
        <v>1</v>
      </c>
      <c r="L628" s="428"/>
    </row>
    <row r="629" spans="1:12" ht="36" customHeight="1">
      <c r="A629" s="238"/>
      <c r="B629" s="1153"/>
      <c r="C629" s="1156">
        <v>102</v>
      </c>
      <c r="D629" s="1157" t="s">
        <v>500</v>
      </c>
      <c r="E629" s="558">
        <v>515903</v>
      </c>
      <c r="F629" s="562">
        <f>G629+H629+I629+J629</f>
        <v>315071</v>
      </c>
      <c r="G629" s="487">
        <v>282174</v>
      </c>
      <c r="H629" s="488"/>
      <c r="I629" s="488">
        <v>-92</v>
      </c>
      <c r="J629" s="489">
        <v>32989</v>
      </c>
      <c r="K629" s="1486">
        <f t="shared" si="126"/>
        <v>1</v>
      </c>
      <c r="L629" s="428"/>
    </row>
    <row r="630" spans="1:12">
      <c r="A630" s="238"/>
      <c r="B630" s="1152">
        <v>200</v>
      </c>
      <c r="C630" s="2258" t="s">
        <v>501</v>
      </c>
      <c r="D630" s="2258"/>
      <c r="E630" s="394">
        <f t="shared" ref="E630:J630" si="127">SUM(E631:E635)</f>
        <v>97673</v>
      </c>
      <c r="F630" s="395">
        <f t="shared" si="127"/>
        <v>91796</v>
      </c>
      <c r="G630" s="508">
        <f t="shared" si="127"/>
        <v>87477</v>
      </c>
      <c r="H630" s="509">
        <f t="shared" si="127"/>
        <v>0</v>
      </c>
      <c r="I630" s="509">
        <f t="shared" si="127"/>
        <v>3436</v>
      </c>
      <c r="J630" s="510">
        <f t="shared" si="127"/>
        <v>883</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15440</v>
      </c>
      <c r="F632" s="563">
        <f>G632+H632+I632+J632</f>
        <v>9563</v>
      </c>
      <c r="G632" s="478">
        <v>5244</v>
      </c>
      <c r="H632" s="479"/>
      <c r="I632" s="479">
        <v>3436</v>
      </c>
      <c r="J632" s="480">
        <v>883</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68220</v>
      </c>
      <c r="F634" s="563">
        <f>G634+H634+I634+J634</f>
        <v>68220</v>
      </c>
      <c r="G634" s="478">
        <v>68220</v>
      </c>
      <c r="H634" s="479"/>
      <c r="I634" s="479"/>
      <c r="J634" s="480"/>
      <c r="K634" s="1486">
        <f t="shared" si="126"/>
        <v>1</v>
      </c>
      <c r="L634" s="428"/>
    </row>
    <row r="635" spans="1:12">
      <c r="A635" s="238"/>
      <c r="B635" s="1158"/>
      <c r="C635" s="1156">
        <v>209</v>
      </c>
      <c r="D635" s="1164" t="s">
        <v>887</v>
      </c>
      <c r="E635" s="558">
        <v>4423</v>
      </c>
      <c r="F635" s="562">
        <f>G635+H635+I635+J635</f>
        <v>4423</v>
      </c>
      <c r="G635" s="487">
        <v>4423</v>
      </c>
      <c r="H635" s="488"/>
      <c r="I635" s="488"/>
      <c r="J635" s="489"/>
      <c r="K635" s="1486">
        <f t="shared" si="126"/>
        <v>1</v>
      </c>
      <c r="L635" s="428"/>
    </row>
    <row r="636" spans="1:12">
      <c r="A636" s="5"/>
      <c r="B636" s="1152">
        <v>500</v>
      </c>
      <c r="C636" s="2259" t="s">
        <v>888</v>
      </c>
      <c r="D636" s="2259"/>
      <c r="E636" s="394">
        <f t="shared" ref="E636:J636" si="128">SUM(E637:E643)</f>
        <v>260300</v>
      </c>
      <c r="F636" s="395">
        <f t="shared" si="128"/>
        <v>148445</v>
      </c>
      <c r="G636" s="508">
        <f t="shared" si="128"/>
        <v>0</v>
      </c>
      <c r="H636" s="509">
        <f t="shared" si="128"/>
        <v>0</v>
      </c>
      <c r="I636" s="509">
        <f t="shared" si="128"/>
        <v>0</v>
      </c>
      <c r="J636" s="510">
        <f t="shared" si="128"/>
        <v>148445</v>
      </c>
      <c r="K636" s="1486">
        <f t="shared" si="126"/>
        <v>1</v>
      </c>
      <c r="L636" s="428"/>
    </row>
    <row r="637" spans="1:12" ht="31.5">
      <c r="A637" s="238"/>
      <c r="B637" s="1158"/>
      <c r="C637" s="1165">
        <v>551</v>
      </c>
      <c r="D637" s="1166" t="s">
        <v>889</v>
      </c>
      <c r="E637" s="552">
        <v>175100</v>
      </c>
      <c r="F637" s="561">
        <f t="shared" ref="F637:F644" si="129">G637+H637+I637+J637</f>
        <v>93189</v>
      </c>
      <c r="G637" s="1447">
        <v>0</v>
      </c>
      <c r="H637" s="1448">
        <v>0</v>
      </c>
      <c r="I637" s="1448">
        <v>0</v>
      </c>
      <c r="J637" s="477">
        <v>93189</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63200</v>
      </c>
      <c r="F640" s="563">
        <f t="shared" si="129"/>
        <v>37689</v>
      </c>
      <c r="G640" s="1449">
        <v>0</v>
      </c>
      <c r="H640" s="1450">
        <v>0</v>
      </c>
      <c r="I640" s="1450">
        <v>0</v>
      </c>
      <c r="J640" s="480">
        <v>37689</v>
      </c>
      <c r="K640" s="1486">
        <f t="shared" si="126"/>
        <v>1</v>
      </c>
      <c r="L640" s="428"/>
    </row>
    <row r="641" spans="1:12">
      <c r="A641" s="5"/>
      <c r="B641" s="1169"/>
      <c r="C641" s="1167">
        <v>580</v>
      </c>
      <c r="D641" s="1168" t="s">
        <v>892</v>
      </c>
      <c r="E641" s="554">
        <v>22000</v>
      </c>
      <c r="F641" s="563">
        <f t="shared" si="129"/>
        <v>17567</v>
      </c>
      <c r="G641" s="1449">
        <v>0</v>
      </c>
      <c r="H641" s="1450">
        <v>0</v>
      </c>
      <c r="I641" s="1450">
        <v>0</v>
      </c>
      <c r="J641" s="480">
        <v>17567</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376000</v>
      </c>
      <c r="F645" s="397">
        <f t="shared" si="130"/>
        <v>204339</v>
      </c>
      <c r="G645" s="508">
        <f t="shared" si="130"/>
        <v>194528</v>
      </c>
      <c r="H645" s="509">
        <f t="shared" si="130"/>
        <v>0</v>
      </c>
      <c r="I645" s="509">
        <f t="shared" si="130"/>
        <v>9811</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28000</v>
      </c>
      <c r="F650" s="563">
        <f t="shared" si="131"/>
        <v>19217</v>
      </c>
      <c r="G650" s="478">
        <v>16900</v>
      </c>
      <c r="H650" s="479"/>
      <c r="I650" s="479">
        <v>2317</v>
      </c>
      <c r="J650" s="480"/>
      <c r="K650" s="1486">
        <f t="shared" si="126"/>
        <v>1</v>
      </c>
      <c r="L650" s="428"/>
    </row>
    <row r="651" spans="1:12">
      <c r="A651" s="9">
        <v>55</v>
      </c>
      <c r="B651" s="1159"/>
      <c r="C651" s="1174">
        <v>1016</v>
      </c>
      <c r="D651" s="1175" t="s">
        <v>901</v>
      </c>
      <c r="E651" s="556">
        <v>78000</v>
      </c>
      <c r="F651" s="564">
        <f t="shared" si="131"/>
        <v>47579</v>
      </c>
      <c r="G651" s="542">
        <v>47497</v>
      </c>
      <c r="H651" s="543"/>
      <c r="I651" s="543">
        <v>82</v>
      </c>
      <c r="J651" s="544"/>
      <c r="K651" s="1486">
        <f t="shared" si="126"/>
        <v>1</v>
      </c>
      <c r="L651" s="428"/>
    </row>
    <row r="652" spans="1:12">
      <c r="A652" s="9">
        <v>60</v>
      </c>
      <c r="B652" s="1153"/>
      <c r="C652" s="1176">
        <v>1020</v>
      </c>
      <c r="D652" s="1177" t="s">
        <v>902</v>
      </c>
      <c r="E652" s="1468">
        <v>187050</v>
      </c>
      <c r="F652" s="566">
        <f t="shared" si="131"/>
        <v>114992</v>
      </c>
      <c r="G652" s="484">
        <v>114104</v>
      </c>
      <c r="H652" s="485"/>
      <c r="I652" s="485">
        <v>888</v>
      </c>
      <c r="J652" s="486"/>
      <c r="K652" s="1486">
        <f t="shared" si="126"/>
        <v>1</v>
      </c>
      <c r="L652" s="428"/>
    </row>
    <row r="653" spans="1:12">
      <c r="A653" s="8">
        <v>65</v>
      </c>
      <c r="B653" s="1159"/>
      <c r="C653" s="1178">
        <v>1030</v>
      </c>
      <c r="D653" s="1179" t="s">
        <v>903</v>
      </c>
      <c r="E653" s="1469">
        <v>15000</v>
      </c>
      <c r="F653" s="568">
        <f t="shared" si="131"/>
        <v>6827</v>
      </c>
      <c r="G653" s="481">
        <v>6827</v>
      </c>
      <c r="H653" s="482"/>
      <c r="I653" s="482"/>
      <c r="J653" s="483"/>
      <c r="K653" s="1486">
        <f t="shared" si="126"/>
        <v>1</v>
      </c>
      <c r="L653" s="428"/>
    </row>
    <row r="654" spans="1:12">
      <c r="A654" s="9">
        <v>70</v>
      </c>
      <c r="B654" s="1159"/>
      <c r="C654" s="1176">
        <v>1051</v>
      </c>
      <c r="D654" s="1180" t="s">
        <v>904</v>
      </c>
      <c r="E654" s="1468">
        <v>15000</v>
      </c>
      <c r="F654" s="566">
        <f t="shared" si="131"/>
        <v>4032</v>
      </c>
      <c r="G654" s="484">
        <v>1929</v>
      </c>
      <c r="H654" s="485"/>
      <c r="I654" s="485">
        <v>2103</v>
      </c>
      <c r="J654" s="486"/>
      <c r="K654" s="1486">
        <f t="shared" si="126"/>
        <v>1</v>
      </c>
      <c r="L654" s="428"/>
    </row>
    <row r="655" spans="1:12">
      <c r="A655" s="9">
        <v>75</v>
      </c>
      <c r="B655" s="1159"/>
      <c r="C655" s="1160">
        <v>1052</v>
      </c>
      <c r="D655" s="1161" t="s">
        <v>905</v>
      </c>
      <c r="E655" s="554">
        <v>30000</v>
      </c>
      <c r="F655" s="563">
        <f t="shared" si="131"/>
        <v>7267</v>
      </c>
      <c r="G655" s="478">
        <v>3518</v>
      </c>
      <c r="H655" s="479"/>
      <c r="I655" s="479">
        <v>3749</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2172</v>
      </c>
      <c r="G657" s="484">
        <v>2142</v>
      </c>
      <c r="H657" s="485"/>
      <c r="I657" s="485">
        <v>30</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20</v>
      </c>
      <c r="G659" s="667">
        <v>20</v>
      </c>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1723</v>
      </c>
      <c r="G662" s="487">
        <v>1081</v>
      </c>
      <c r="H662" s="488"/>
      <c r="I662" s="488">
        <v>642</v>
      </c>
      <c r="J662" s="489"/>
      <c r="K662" s="1486">
        <f t="shared" si="126"/>
        <v>1</v>
      </c>
      <c r="L662" s="428"/>
    </row>
    <row r="663" spans="1:12">
      <c r="A663" s="9">
        <v>130</v>
      </c>
      <c r="B663" s="1152">
        <v>1900</v>
      </c>
      <c r="C663" s="2257" t="s">
        <v>575</v>
      </c>
      <c r="D663" s="2257"/>
      <c r="E663" s="396">
        <f t="shared" ref="E663:J663" si="132">SUM(E664:E666)</f>
        <v>5750</v>
      </c>
      <c r="F663" s="397">
        <f t="shared" si="132"/>
        <v>4311</v>
      </c>
      <c r="G663" s="508">
        <f t="shared" si="132"/>
        <v>3923</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1073</v>
      </c>
      <c r="G664" s="475">
        <v>685</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91500</v>
      </c>
      <c r="F716" s="397">
        <f t="shared" si="146"/>
        <v>15051</v>
      </c>
      <c r="G716" s="508">
        <f t="shared" si="146"/>
        <v>15051</v>
      </c>
      <c r="H716" s="509">
        <f t="shared" si="146"/>
        <v>0</v>
      </c>
      <c r="I716" s="509">
        <f t="shared" si="146"/>
        <v>0</v>
      </c>
      <c r="J716" s="510">
        <f t="shared" si="146"/>
        <v>0</v>
      </c>
      <c r="K716" s="1486">
        <f t="shared" si="140"/>
        <v>1</v>
      </c>
      <c r="L716" s="428"/>
    </row>
    <row r="717" spans="1:12">
      <c r="A717" s="9">
        <v>505</v>
      </c>
      <c r="B717" s="1207"/>
      <c r="C717" s="1208">
        <v>5201</v>
      </c>
      <c r="D717" s="1209" t="s">
        <v>945</v>
      </c>
      <c r="E717" s="552">
        <v>36000</v>
      </c>
      <c r="F717" s="561">
        <f t="shared" ref="F717:F723" si="147">G717+H717+I717+J717</f>
        <v>9560</v>
      </c>
      <c r="G717" s="475">
        <v>9560</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5491</v>
      </c>
      <c r="G719" s="478">
        <v>5491</v>
      </c>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634</v>
      </c>
      <c r="G724" s="508">
        <f t="shared" si="148"/>
        <v>634</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634</v>
      </c>
      <c r="G725" s="475">
        <v>634</v>
      </c>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1729700</v>
      </c>
      <c r="F742" s="411">
        <f t="shared" si="151"/>
        <v>1076123</v>
      </c>
      <c r="G742" s="691">
        <f t="shared" si="151"/>
        <v>823263</v>
      </c>
      <c r="H742" s="692">
        <f t="shared" si="151"/>
        <v>0</v>
      </c>
      <c r="I742" s="692">
        <f t="shared" si="151"/>
        <v>13543</v>
      </c>
      <c r="J742" s="693">
        <f t="shared" si="151"/>
        <v>239317</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9" t="str">
        <f>$B$7</f>
        <v>ОТЧЕТНИ ДАННИ ПО ЕБК ЗА ИЗПЪЛНЕНИЕТО НА БЮДЖЕТА</v>
      </c>
      <c r="C746" s="2250"/>
      <c r="D746" s="2250"/>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42" t="str">
        <f>$B$9</f>
        <v>Съвет за електронни медии</v>
      </c>
      <c r="C748" s="2243"/>
      <c r="D748" s="2244"/>
      <c r="E748" s="1022">
        <f>$E$9</f>
        <v>43466</v>
      </c>
      <c r="F748" s="1110">
        <f>$F$9</f>
        <v>43738</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50</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34</v>
      </c>
      <c r="G758" s="711"/>
      <c r="H758" s="711"/>
      <c r="I758" s="711"/>
      <c r="J758" s="711"/>
      <c r="K758" s="212">
        <f t="shared" si="152"/>
        <v>1</v>
      </c>
      <c r="L758" s="427"/>
    </row>
    <row r="759" spans="1:12">
      <c r="A759" s="9"/>
      <c r="B759" s="1245"/>
      <c r="C759" s="1246" t="s">
        <v>983</v>
      </c>
      <c r="D759" s="1247" t="s">
        <v>984</v>
      </c>
      <c r="E759" s="1277">
        <f>E760+E761</f>
        <v>60</v>
      </c>
      <c r="F759" s="1278">
        <f>F760+F761</f>
        <v>50</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34</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15685</v>
      </c>
      <c r="G779" s="711"/>
      <c r="H779" s="711"/>
      <c r="I779" s="711"/>
      <c r="J779" s="711"/>
      <c r="K779" s="212">
        <f t="shared" si="152"/>
        <v>1</v>
      </c>
      <c r="L779" s="427"/>
    </row>
    <row r="780" spans="1:12" ht="36" customHeight="1">
      <c r="B780" s="1245"/>
      <c r="C780" s="1917" t="s">
        <v>2197</v>
      </c>
      <c r="D780" s="1919" t="s">
        <v>2201</v>
      </c>
      <c r="E780" s="1277">
        <v>95000</v>
      </c>
      <c r="F780" s="1278">
        <v>15685</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B353:D353"/>
    <mergeCell ref="C361:D361"/>
    <mergeCell ref="B348:D348"/>
    <mergeCell ref="B350:D350"/>
    <mergeCell ref="C399:D399"/>
    <mergeCell ref="C388:D388"/>
    <mergeCell ref="C422:D422"/>
    <mergeCell ref="C402:D402"/>
    <mergeCell ref="C396:D39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9">
        <f>$B$7</f>
        <v>0</v>
      </c>
      <c r="J14" s="2250"/>
      <c r="K14" s="2250"/>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42">
        <f>$B$9</f>
        <v>0</v>
      </c>
      <c r="J16" s="2243"/>
      <c r="K16" s="2244"/>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9">
        <f>$B$7</f>
        <v>0</v>
      </c>
      <c r="J149" s="2250"/>
      <c r="K149" s="2250"/>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42">
        <f>$B$9</f>
        <v>0</v>
      </c>
      <c r="J151" s="2243"/>
      <c r="K151" s="2244"/>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2019-10-08T14:04:19Z</dcterms:modified>
</cp:coreProperties>
</file>